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Asfaltna baza\Asfaltna baza 1.05.2017 na dalje\IN2\Okvirni za pokrenuti\Rezervni dijelovi asfaltne baze novi za 2026 g\"/>
    </mc:Choice>
  </mc:AlternateContent>
  <xr:revisionPtr revIDLastSave="0" documentId="13_ncr:1_{511ED1C9-C05A-4686-BCBB-74A352BA8155}" xr6:coauthVersionLast="47" xr6:coauthVersionMax="47" xr10:uidLastSave="{00000000-0000-0000-0000-000000000000}"/>
  <bookViews>
    <workbookView xWindow="-120" yWindow="-120" windowWidth="29040" windowHeight="15840" xr2:uid="{332720D8-F41E-4267-9ED6-9385466236D0}"/>
  </bookViews>
  <sheets>
    <sheet name="downloadnab 1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3" i="1" l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<sst xmlns="http://schemas.openxmlformats.org/spreadsheetml/2006/main" count="361" uniqueCount="166">
  <si>
    <t>Šifra artikla</t>
  </si>
  <si>
    <t>Opis</t>
  </si>
  <si>
    <t>Jedinica</t>
  </si>
  <si>
    <t>FILTER VREĆA HARMONIKA 25 m2, MATERIJAL ZA IZRADU  FILTER VREĆA NO/NO 550GR (NOMEX- FILTRACIJA NA ASFALTNIM BAZAMA)</t>
  </si>
  <si>
    <t>kom</t>
  </si>
  <si>
    <t>EKSIKATOR KABINET - 450X480X450 MM  - 19-D1113/A </t>
  </si>
  <si>
    <t>ELEKTROMOTORNI VIBRATOR RHEWUM GX 1300-6, 400V, 50 HZ, 5,1 KW, 980 RPM</t>
  </si>
  <si>
    <t>ELEKTROMOTORNI VIBRATOR RHEWUM GX 800-4, 400V, 50 HZ, 5,1 KW, 1460 RPM</t>
  </si>
  <si>
    <t>Poklopac kučišta ležaja elektromotornog vibratora, za ELEKTROMOTORNI VIBRATOR RHEWUM GX 1300-6</t>
  </si>
  <si>
    <t>Distantni prsten ležaja elektromotornog vibratora, za ELEKTROMOTORNI VIBRATOR RHEWUM GX 1300-6</t>
  </si>
  <si>
    <t>Cilindrično valjkasti ležaj elektromotornog vibratora, za ELEKTROMOTORNI VIBRATOR RHEWUM GX 1300-6</t>
  </si>
  <si>
    <t>Osovina sa rotorom elektromotornog vibratora, za ELEKTROMOTORNI VIBRATOR RHEWUM GX 1300-6</t>
  </si>
  <si>
    <t>NATEZNA LETVA 400 MM M16X250 MM; ZA VIBRACIONO SITO RHEWUM DF 150X300/5</t>
  </si>
  <si>
    <t>PAKET TANJURASTIH OPRUGA ZA vijak  M16 (za vibraciono sito RHEWUM DF 150x300/5, W96.690(4), kom nr. 96.690)</t>
  </si>
  <si>
    <t>SITO 2200X1550/18/3,6, (za vibraciono sito RHEWUM DF 150x300/5, W96.690(4), kom nr. 96.690)</t>
  </si>
  <si>
    <t>SITO 3300X1550/12,5 mm/2,8 mm, (za vibraciono sito RHEWUM DF 150x300/5, W96.690(4), kom nr. 96.690)</t>
  </si>
  <si>
    <t>SITO 3300X1550/6,3 mm/2 mm, (za vibraciono sito RHEWUM DF 150x300/5, W96.690(4), kom nr. 96.690)</t>
  </si>
  <si>
    <t>SITO 3300X1550/10/2,5, (za vibraciono sito RHEWUM DF 150x300/5, W96.690(4), kom nr. 96.690) </t>
  </si>
  <si>
    <t>SITO 3300X1550/3, 15/1,4, (za vibraciono sito RHEWUM DF 150x300/5, W96.690(4), kom nr. 96.690)</t>
  </si>
  <si>
    <t>SITO 950X1550/18/3,6, (za vibraciono sito RHEWUM DF 150x300/5, W96.690(4), kom nr. 96.690)</t>
  </si>
  <si>
    <t>SITO 3300X1550/5, 50/1, 80, (za vibraciono sito RHEWUM DF 150x300/5, W96.690(4), kom nr. 96.690)</t>
  </si>
  <si>
    <t>TERMOMETAR NA KAZALJKU 0-260OC, DLA. SONDE 3 MM</t>
  </si>
  <si>
    <t>200 MM DIA ISO (BS,NF,DIN) SITO OT. 0,063 MM, PLETENO</t>
  </si>
  <si>
    <t>200 MM DIA ISO(BS,NF,DIN) SITO OT. 0,125 MM, PLETENO</t>
  </si>
  <si>
    <t>200 MM DIA ISO(BS,NF,DIN) SITO OT. 0,250 MM, PLETENO</t>
  </si>
  <si>
    <t>200 MM DIA ISO(BS,NF,DIN) SITO OT. 0,500 MM PLETENO</t>
  </si>
  <si>
    <t>200 MM DIA ISO(BS,NF,DIN) SITO OT. 1 MM PLETENO</t>
  </si>
  <si>
    <t>200 MM DIA ISO(BS,NF,DIN) SITO OT. 2 MM PLETENO</t>
  </si>
  <si>
    <t>300 MM DIA ISO (BS,NF,DIN) SITO OT. 0,063 MM, PLETENO</t>
  </si>
  <si>
    <t>300 MM DIA ISO(BS,NF,DIN) SITO OT. 0,125 MM, PLETENO</t>
  </si>
  <si>
    <t>300 MM DIA ISO(BS,NF,DIN) SITO OT. 0,250 MM, PLETENO</t>
  </si>
  <si>
    <t>300 MM DIA ISO(BS,NF,DIN) SITO OT. 0,500 MM PLETENO</t>
  </si>
  <si>
    <t>300 MM DIA ISO(BS,NF,DIN) SITO OT. 1 MM PLETENO</t>
  </si>
  <si>
    <t>300 MM DIA ISO(BS,NF,DIN) SITO OT. 2 MM PLETENO</t>
  </si>
  <si>
    <t>300 MM DIA ISO(BS,NF,DIN) SITO OT. 4 MM OD PERFORIRANOG LIMA</t>
  </si>
  <si>
    <t>300 MM DIA ISO(BS,NF,DIN) SITO OT. 5,6 MM OD PERFORIRANOG LIMA</t>
  </si>
  <si>
    <t>300 MM DIA ISO(BS,NF,DIN) SITO OT. 8 MM OD PERFORIRANOG LIMA</t>
  </si>
  <si>
    <t>300 MM DIA ISO(BS,NF,DIN) SITO OT. 11,2 MM OD PERFORIRANOG LIMA</t>
  </si>
  <si>
    <t>300 MM DIA ISO(BS,NF,DIN) SITO OT. 16 MM OD PERFORIRANOG LIMA</t>
  </si>
  <si>
    <t>300 MM DIA ISO(BS,NF,DIN) SITO OT. 22,4 MM OD PERFORIRANOG LIMA</t>
  </si>
  <si>
    <t>300 MM DIA ISO(BS,NF,DIN) SITO OT. 31,5 MM OD PERFORIRANOG LIMA</t>
  </si>
  <si>
    <t>450 MM DIA ISO (BS,NF,DIN) SITO OT. 0,063 MM, PLETENO</t>
  </si>
  <si>
    <t>450 MM DIA ISO(BS,NF,DIN) SITO OT. 0,125 MM, PLETENO </t>
  </si>
  <si>
    <t>450 MM DIA ISO(BS,NF,DIN) SITO OT. 0,250 MM, PLETENO </t>
  </si>
  <si>
    <t>450 MM DIA ISO(BS,NF,DIN) SITO OT. 0,500 MM PLETENO </t>
  </si>
  <si>
    <t>450 MM DIA ISO(BS,NF,DIN) SITO OT. 1,00 MM PLETENO</t>
  </si>
  <si>
    <t>450 MM DIA ISO(BS,NF,DIN) SITO OT. 2,00 MM PLETENO</t>
  </si>
  <si>
    <t>450 MM DIA ISO(BS,NF,DIN) SITO OT. 4,00 MM  OD PERFORIRANOG LIMA </t>
  </si>
  <si>
    <t>450 MM DIA ISO(BS,NF,DIN) SITO OT. 5,6 MM OD PERFORIRANOG LIMA</t>
  </si>
  <si>
    <t>450 MM DIA ISO(BS,NF,DIN) SITO OT. 8 MM OD PERFORIRANOG LIMA </t>
  </si>
  <si>
    <t>450 MM DIA ISO(BS,NF,DIN) SITO OT. 11,2 MM OD PERFORIRANOG LIMA</t>
  </si>
  <si>
    <t>450 MM DIA ISO(BS,NF,DIN) SITO OT. 16 MM OD PERFORIRANOG LIMA</t>
  </si>
  <si>
    <t>450 MM DIA ISO(BS,NF,DIN) SITO OT. 22,4 MM OD PERFORIRANOG LIMA</t>
  </si>
  <si>
    <t>450 MM DIA ISO(BS,NF,DIN) SITO OT. 31,5 MM OD PERFORIRANOG LIMA </t>
  </si>
  <si>
    <t>450 MM DIA ISO(BS,NF,DIN) SITO OT. 45 MM OD PERFORIRANOG LIMA</t>
  </si>
  <si>
    <t>450 MM DIA ISO(BS,NF,DIN) SITO OT. 56 MM OD PERFORIRANOG LIMA </t>
  </si>
  <si>
    <t>450 MM DIA ISO(BS,NF,DIN) SITO OT. 63 MM OD PERFORIRANOG LIMA </t>
  </si>
  <si>
    <t>450 MM DIA ISO(BS,NF,DIN) SITO OT. 90 MM OD PERFORIRANOG LIMA </t>
  </si>
  <si>
    <t>450 MM DIA ISO(BS,NF,DIN) SITO OT. 125 MM OD PERFORIRANOG LIMA </t>
  </si>
  <si>
    <t>FE-THERMO COUPLE ELEMENT BUNDLE</t>
  </si>
  <si>
    <t>ELECTROMOTOR</t>
  </si>
  <si>
    <t>BUSHING</t>
  </si>
  <si>
    <t>THERMOCOUPLE</t>
  </si>
  <si>
    <t>BURNER HEAD</t>
  </si>
  <si>
    <t>GLASS-FIBRE TAPE</t>
  </si>
  <si>
    <t>m</t>
  </si>
  <si>
    <t>HEXAGON SCREW</t>
  </si>
  <si>
    <t>FLAT WASHER</t>
  </si>
  <si>
    <t>CAP NUT</t>
  </si>
  <si>
    <t>COOL CONE</t>
  </si>
  <si>
    <t>SERVOMOTOR</t>
  </si>
  <si>
    <t>CONTROLLER</t>
  </si>
  <si>
    <t>LEVER</t>
  </si>
  <si>
    <t>TENSIONER PIN</t>
  </si>
  <si>
    <t>THREADED PIN</t>
  </si>
  <si>
    <t>HEXAGONAL  NUT</t>
  </si>
  <si>
    <t>CHEESE-HEAD SCREW</t>
  </si>
  <si>
    <t>PRESSURE SWITCH</t>
  </si>
  <si>
    <t>THROTTLE CONNECTOR</t>
  </si>
  <si>
    <t>SOLENOID VALVE</t>
  </si>
  <si>
    <t>UV-SENSOR WITH CABLE</t>
  </si>
  <si>
    <t>NOZZLE</t>
  </si>
  <si>
    <t>INJECTOR PLATE</t>
  </si>
  <si>
    <t>SWIRL CHAMBER PLATE</t>
  </si>
  <si>
    <t>PILOT BURNER</t>
  </si>
  <si>
    <t>VALVE</t>
  </si>
  <si>
    <t>SPARKING PLUG</t>
  </si>
  <si>
    <t>ORIFICE PLATE</t>
  </si>
  <si>
    <t>GAS PRESSURE REGULATOR</t>
  </si>
  <si>
    <t>IMPELLER CONE</t>
  </si>
  <si>
    <t>IMPELLER</t>
  </si>
  <si>
    <t>PRESSURE CONTROL VALVE</t>
  </si>
  <si>
    <t>OIL PUMP</t>
  </si>
  <si>
    <t>OIL FILTER</t>
  </si>
  <si>
    <t>FILTER INSERT</t>
  </si>
  <si>
    <t>SHUT-OFF PLATE</t>
  </si>
  <si>
    <t>COMPENSATOR</t>
  </si>
  <si>
    <t>LOWER PART</t>
  </si>
  <si>
    <t>ROLLER LEVER</t>
  </si>
  <si>
    <t>PRESSURE MONITOR</t>
  </si>
  <si>
    <t>CONDUIT BOX</t>
  </si>
  <si>
    <t>IGNITION TRANSFORMER</t>
  </si>
  <si>
    <t>FILTER</t>
  </si>
  <si>
    <t>SHUT-OFF VALVE</t>
  </si>
  <si>
    <t>STOP VALVE</t>
  </si>
  <si>
    <t>NIPPLE</t>
  </si>
  <si>
    <t>SEALING RING</t>
  </si>
  <si>
    <t>UNION NUT</t>
  </si>
  <si>
    <t>CUTTING RING</t>
  </si>
  <si>
    <t>PARALLE FEMALE STUD COUPLING</t>
  </si>
  <si>
    <t>ADJUSTABLE MALE STUD ELBOW</t>
  </si>
  <si>
    <t>ADJUSTABLE STUD BARREL</t>
  </si>
  <si>
    <t>ADJUSTABLE EQUAL TEE</t>
  </si>
  <si>
    <t>MALE STUD COUPLING</t>
  </si>
  <si>
    <t>PROTECTING CAP</t>
  </si>
  <si>
    <t>MANOMETER</t>
  </si>
  <si>
    <t>BREATHER</t>
  </si>
  <si>
    <t>HOSE</t>
  </si>
  <si>
    <t>EQUAL TEE</t>
  </si>
  <si>
    <t>HOSE CLAMP</t>
  </si>
  <si>
    <t xml:space="preserve">Troškovnik za okvirni sporazum </t>
  </si>
  <si>
    <t>REZERVNI DIJELOVI ASFALTNE BAZE</t>
  </si>
  <si>
    <t>RADNI SAT SERVISERA</t>
  </si>
  <si>
    <t>sat</t>
  </si>
  <si>
    <t>6-1300-12</t>
  </si>
  <si>
    <t>NOŽ TYP8 - 6-1300-12</t>
  </si>
  <si>
    <t>7-1301-45/45-1</t>
  </si>
  <si>
    <t>Rešetka</t>
  </si>
  <si>
    <t>7-1300-R</t>
  </si>
  <si>
    <t>Stega</t>
  </si>
  <si>
    <t>7-1300-L</t>
  </si>
  <si>
    <t>Sonda za mjerenje tlaka VEGABAR 52,  4-20 mA/HART, sa modulom PLICSCOM sa displejom za podešavanje</t>
  </si>
  <si>
    <t>Sonda za mjerenje nivoa kamenog agregata VEGACAL 65, 4-20 mA/HART sa sajlom duljine 8000 mm, sa modulom PLICSCOM sa displejom za podešavanje</t>
  </si>
  <si>
    <t>Sonda za mjerenje nivoa filera VEGAFLEX 83, 4-20 mA/HART sa sajlom 8 m, sa modulom PLICSCOM sa displejom za podešavanje</t>
  </si>
  <si>
    <t>Senzor za bezkontaktno mjerenje temperature RAYTEK, RAYTXCLTPSF, Temperatura -18-500°C, Optička rezolucija 15:1, 4-20 mA, napajanje 24V/150 mA</t>
  </si>
  <si>
    <t>Vjedrica DIN15234</t>
  </si>
  <si>
    <t>Lanac, t=91 mm, o26 mm, JUS CH4.031</t>
  </si>
  <si>
    <t>Stremen, t=105 mm, M24, JUSCH4.032</t>
  </si>
  <si>
    <t>Matica M24, kvaliteta 10</t>
  </si>
  <si>
    <t>Lanac, t=56 mm, o16 mm, JUS CH4.033</t>
  </si>
  <si>
    <t>Stremen, t=63 mm, M16, JUSCH4.032</t>
  </si>
  <si>
    <t>Matica M16, kvaliteta 10</t>
  </si>
  <si>
    <t>KL 70</t>
  </si>
  <si>
    <t>NOŽ</t>
  </si>
  <si>
    <t>TE10-240 PDDM</t>
  </si>
  <si>
    <t>ZUPČASTA PUMPA BITUMENA STEIMEL; TE10-240 PDDM-GKGM, SA TROFAZNIM POGONSKIM MOTOROM, ELEKTRIČNO GRIJANA</t>
  </si>
  <si>
    <t>Valjak transportne trake 89x200/20e14</t>
  </si>
  <si>
    <t>Valjak transportne trake 89x250/20e14</t>
  </si>
  <si>
    <t>Valjak transportne trake 63x200/20e14</t>
  </si>
  <si>
    <t>Valjak transportne trake 89x750/20e14</t>
  </si>
  <si>
    <t>Valjak transportne trake 89x600/20e14</t>
  </si>
  <si>
    <t>Valjak transportne trake 89x1150/25e14</t>
  </si>
  <si>
    <t>Gumeni uložak spojke FLENDER N-EUPEX</t>
  </si>
  <si>
    <t>PT250-3500</t>
  </si>
  <si>
    <t>Pužni transporter PT250-P3 za filer
- kapacitet pužnice Q=25 m³/h, kod zapunjenosti 50%
- L=3,5 m , ravni, 
- sa pogonskim motoreduktorom, P=3kW, n=107 o/min</t>
  </si>
  <si>
    <t>PT250-6500</t>
  </si>
  <si>
    <t>Pužni transporter PT250-P1 za filer
- kapacitet pužnice Q=25 m³/h, kod zapunjenosti 50%
- L=6,5 m , ravni, 
- sa pogonskim motoreduktorom, P=5,5kW, n=107 o/min</t>
  </si>
  <si>
    <t>Količina</t>
  </si>
  <si>
    <t>Pločica HARDOX 450 / 120x50.0x8</t>
  </si>
  <si>
    <t>LC1D150P7</t>
  </si>
  <si>
    <t>LC1D150P7- Sklopnik</t>
  </si>
  <si>
    <t>LX1D8P7</t>
  </si>
  <si>
    <t>LX1D8P7- Kontaktor</t>
  </si>
  <si>
    <t>Jedinična cijena</t>
  </si>
  <si>
    <t>Ukupno</t>
  </si>
  <si>
    <t>CIJENA PONUDE BEZ PDV-a: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</si>
</sst>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color rgb="FF9C6500"/>
      <name val="Aptos Narrow"/>
      <family val="2"/>
      <charset val="238"/>
      <scheme val="minor"/>
    </font>
    <font>
      <b/>
      <sz val="14"/>
      <color rgb="FF000000"/>
      <name val="Aptos Narrow"/>
      <family val="2"/>
      <charset val="238"/>
      <scheme val="minor"/>
    </font>
    <font>
      <b/>
      <sz val="12"/>
      <color rgb="FF000000"/>
      <name val="Aptos Narrow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F3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34" borderId="10" xfId="0" applyFont="1" applyFill="1" applyBorder="1" applyAlignment="1">
      <alignment horizontal="center" wrapText="1"/>
    </xf>
    <xf numFmtId="0" fontId="18" fillId="34" borderId="10" xfId="0" applyFont="1" applyFill="1" applyBorder="1" applyAlignment="1">
      <alignment wrapText="1"/>
    </xf>
    <xf numFmtId="0" fontId="0" fillId="0" borderId="0" xfId="0" applyAlignment="1">
      <alignment wrapText="1"/>
    </xf>
    <xf numFmtId="0" fontId="20" fillId="35" borderId="22" xfId="42" applyFill="1" applyBorder="1" applyAlignment="1">
      <alignment horizontal="center" wrapText="1"/>
    </xf>
    <xf numFmtId="0" fontId="0" fillId="0" borderId="16" xfId="0" applyBorder="1"/>
    <xf numFmtId="0" fontId="0" fillId="0" borderId="16" xfId="0" applyBorder="1" applyAlignment="1">
      <alignment wrapText="1"/>
    </xf>
    <xf numFmtId="0" fontId="20" fillId="35" borderId="21" xfId="42" applyFill="1" applyBorder="1" applyAlignment="1">
      <alignment horizontal="center" wrapText="1"/>
    </xf>
    <xf numFmtId="0" fontId="20" fillId="35" borderId="0" xfId="42" applyFill="1" applyAlignment="1">
      <alignment horizontal="center" wrapText="1"/>
    </xf>
    <xf numFmtId="0" fontId="20" fillId="35" borderId="11" xfId="42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wrapText="1"/>
    </xf>
    <xf numFmtId="0" fontId="19" fillId="33" borderId="14" xfId="0" applyFont="1" applyFill="1" applyBorder="1" applyAlignment="1">
      <alignment horizontal="center" wrapText="1"/>
    </xf>
    <xf numFmtId="0" fontId="20" fillId="35" borderId="12" xfId="42" applyFill="1" applyBorder="1" applyAlignment="1">
      <alignment horizontal="center" wrapText="1"/>
    </xf>
    <xf numFmtId="0" fontId="20" fillId="35" borderId="13" xfId="42" applyFill="1" applyBorder="1" applyAlignment="1">
      <alignment wrapText="1"/>
    </xf>
    <xf numFmtId="0" fontId="20" fillId="35" borderId="13" xfId="42" applyFill="1" applyBorder="1" applyAlignment="1">
      <alignment horizontal="center" wrapText="1"/>
    </xf>
    <xf numFmtId="0" fontId="20" fillId="35" borderId="14" xfId="42" applyFill="1" applyBorder="1" applyAlignment="1">
      <alignment horizontal="center" wrapText="1"/>
    </xf>
    <xf numFmtId="0" fontId="20" fillId="35" borderId="15" xfId="42" applyFill="1" applyBorder="1" applyAlignment="1">
      <alignment wrapText="1"/>
    </xf>
    <xf numFmtId="0" fontId="20" fillId="35" borderId="15" xfId="42" applyFill="1" applyBorder="1" applyAlignment="1">
      <alignment horizontal="center" wrapText="1"/>
    </xf>
    <xf numFmtId="0" fontId="20" fillId="0" borderId="16" xfId="42" applyBorder="1"/>
    <xf numFmtId="0" fontId="20" fillId="35" borderId="17" xfId="42" applyFill="1" applyBorder="1" applyAlignment="1">
      <alignment wrapText="1"/>
    </xf>
    <xf numFmtId="0" fontId="20" fillId="35" borderId="17" xfId="42" applyFill="1" applyBorder="1" applyAlignment="1">
      <alignment horizontal="center" wrapText="1"/>
    </xf>
    <xf numFmtId="0" fontId="20" fillId="0" borderId="18" xfId="42" applyBorder="1"/>
    <xf numFmtId="0" fontId="20" fillId="35" borderId="19" xfId="42" applyFill="1" applyBorder="1" applyAlignment="1">
      <alignment wrapText="1"/>
    </xf>
    <xf numFmtId="0" fontId="20" fillId="35" borderId="19" xfId="42" applyFill="1" applyBorder="1" applyAlignment="1">
      <alignment horizontal="center" wrapText="1"/>
    </xf>
    <xf numFmtId="0" fontId="22" fillId="0" borderId="23" xfId="42" applyFont="1" applyBorder="1" applyAlignment="1">
      <alignment horizontal="center"/>
    </xf>
    <xf numFmtId="0" fontId="22" fillId="0" borderId="24" xfId="42" applyFont="1" applyBorder="1" applyAlignment="1">
      <alignment horizontal="center"/>
    </xf>
    <xf numFmtId="0" fontId="23" fillId="0" borderId="26" xfId="42" applyFont="1" applyBorder="1" applyAlignment="1">
      <alignment horizontal="center"/>
    </xf>
    <xf numFmtId="0" fontId="23" fillId="0" borderId="22" xfId="42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0" fillId="0" borderId="24" xfId="0" applyBorder="1" applyAlignment="1"/>
    <xf numFmtId="0" fontId="0" fillId="0" borderId="25" xfId="0" applyBorder="1" applyAlignment="1"/>
    <xf numFmtId="0" fontId="0" fillId="0" borderId="22" xfId="0" applyBorder="1" applyAlignment="1"/>
    <xf numFmtId="0" fontId="0" fillId="0" borderId="19" xfId="0" applyBorder="1" applyAlignment="1"/>
    <xf numFmtId="4" fontId="25" fillId="0" borderId="0" xfId="0" applyNumberFormat="1" applyFont="1" applyBorder="1" applyAlignment="1">
      <alignment horizontal="right" vertical="center"/>
    </xf>
    <xf numFmtId="4" fontId="25" fillId="0" borderId="30" xfId="0" applyNumberFormat="1" applyFont="1" applyBorder="1"/>
    <xf numFmtId="3" fontId="18" fillId="34" borderId="20" xfId="0" applyNumberFormat="1" applyFont="1" applyFill="1" applyBorder="1" applyAlignment="1">
      <alignment horizontal="center" wrapText="1"/>
    </xf>
    <xf numFmtId="0" fontId="18" fillId="34" borderId="20" xfId="0" applyFont="1" applyFill="1" applyBorder="1" applyAlignment="1">
      <alignment horizontal="center" wrapText="1"/>
    </xf>
    <xf numFmtId="0" fontId="24" fillId="0" borderId="28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20" fillId="35" borderId="0" xfId="42" applyFill="1" applyBorder="1" applyAlignment="1">
      <alignment horizontal="center" wrapText="1"/>
    </xf>
    <xf numFmtId="0" fontId="20" fillId="35" borderId="16" xfId="42" applyFill="1" applyBorder="1" applyAlignment="1">
      <alignment horizontal="center" wrapText="1"/>
    </xf>
    <xf numFmtId="0" fontId="20" fillId="35" borderId="16" xfId="42" applyFill="1" applyBorder="1" applyAlignment="1">
      <alignment wrapText="1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E553F491-FA0C-4E79-9AB6-DCBE3CCE0A68}"/>
    <cellStyle name="60% - Accent2" xfId="25" builtinId="36" customBuiltin="1"/>
    <cellStyle name="60% - Accent2 2" xfId="45" xr:uid="{5AA6E9E9-AE78-4AA0-B054-E774EEC63A2D}"/>
    <cellStyle name="60% - Accent3" xfId="29" builtinId="40" customBuiltin="1"/>
    <cellStyle name="60% - Accent3 2" xfId="46" xr:uid="{4FFC133B-1601-4150-B77E-D80B510FB5B3}"/>
    <cellStyle name="60% - Accent4" xfId="33" builtinId="44" customBuiltin="1"/>
    <cellStyle name="60% - Accent4 2" xfId="47" xr:uid="{4CF4AF67-7D20-4411-A3BC-85FBF0A43A7F}"/>
    <cellStyle name="60% - Accent5" xfId="37" builtinId="48" customBuiltin="1"/>
    <cellStyle name="60% - Accent5 2" xfId="48" xr:uid="{34421BBC-9A79-45C8-92FE-6FA8A1551C99}"/>
    <cellStyle name="60% - Accent6" xfId="41" builtinId="52" customBuiltin="1"/>
    <cellStyle name="60% - Accent6 2" xfId="49" xr:uid="{8A4D4003-5536-422F-8B86-9617C1E98465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D5E7C901-15D9-485A-8FB8-E0AB63E40F37}"/>
    <cellStyle name="Normal" xfId="0" builtinId="0"/>
    <cellStyle name="Normal 2" xfId="42" xr:uid="{F089DAB1-71C1-4C10-9BBE-85364AF483F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2BFA-67DD-4443-8E43-18856C5D4C3C}">
  <sheetPr>
    <pageSetUpPr fitToPage="1"/>
  </sheetPr>
  <dimension ref="A1:G175"/>
  <sheetViews>
    <sheetView showGridLines="0" tabSelected="1" view="pageLayout" topLeftCell="A178" zoomScaleNormal="100" workbookViewId="0">
      <selection activeCell="C142" sqref="C142"/>
    </sheetView>
  </sheetViews>
  <sheetFormatPr defaultRowHeight="15" x14ac:dyDescent="0.25"/>
  <cols>
    <col min="1" max="1" width="14.85546875" style="3" customWidth="1"/>
    <col min="2" max="2" width="49.42578125" style="3" customWidth="1"/>
    <col min="3" max="3" width="11" style="3" customWidth="1"/>
    <col min="4" max="4" width="15.28515625" style="42" customWidth="1"/>
    <col min="5" max="5" width="20.28515625" customWidth="1"/>
    <col min="6" max="6" width="16.140625" customWidth="1"/>
  </cols>
  <sheetData>
    <row r="1" spans="1:6" ht="18.75" x14ac:dyDescent="0.3">
      <c r="A1" s="25" t="s">
        <v>120</v>
      </c>
      <c r="B1" s="26"/>
      <c r="C1" s="26"/>
      <c r="D1" s="26"/>
      <c r="E1" s="33"/>
      <c r="F1" s="34"/>
    </row>
    <row r="2" spans="1:6" ht="15.75" x14ac:dyDescent="0.25">
      <c r="A2" s="27" t="s">
        <v>121</v>
      </c>
      <c r="B2" s="28"/>
      <c r="C2" s="28"/>
      <c r="D2" s="28"/>
      <c r="E2" s="35"/>
      <c r="F2" s="36"/>
    </row>
    <row r="3" spans="1:6" s="3" customFormat="1" x14ac:dyDescent="0.25">
      <c r="A3" s="10" t="s">
        <v>0</v>
      </c>
      <c r="B3" s="11" t="s">
        <v>1</v>
      </c>
      <c r="C3" s="10" t="s">
        <v>2</v>
      </c>
      <c r="D3" s="10" t="s">
        <v>157</v>
      </c>
      <c r="E3" s="12" t="s">
        <v>163</v>
      </c>
      <c r="F3" s="12" t="s">
        <v>164</v>
      </c>
    </row>
    <row r="4" spans="1:6" s="3" customFormat="1" ht="45" x14ac:dyDescent="0.25">
      <c r="A4" s="1" t="str">
        <f>"1."</f>
        <v>1.</v>
      </c>
      <c r="B4" s="2" t="s">
        <v>3</v>
      </c>
      <c r="C4" s="1" t="s">
        <v>4</v>
      </c>
      <c r="D4" s="39">
        <v>36</v>
      </c>
      <c r="E4" s="6"/>
      <c r="F4" s="6"/>
    </row>
    <row r="5" spans="1:6" s="3" customFormat="1" x14ac:dyDescent="0.25">
      <c r="A5" s="1" t="str">
        <f>"19-D1113/A"</f>
        <v>19-D1113/A</v>
      </c>
      <c r="B5" s="2" t="s">
        <v>5</v>
      </c>
      <c r="C5" s="1" t="s">
        <v>4</v>
      </c>
      <c r="D5" s="39">
        <v>1</v>
      </c>
      <c r="E5" s="6"/>
      <c r="F5" s="6"/>
    </row>
    <row r="6" spans="1:6" s="3" customFormat="1" ht="30" x14ac:dyDescent="0.25">
      <c r="A6" s="1" t="str">
        <f>"3."</f>
        <v>3.</v>
      </c>
      <c r="B6" s="2" t="s">
        <v>6</v>
      </c>
      <c r="C6" s="1" t="s">
        <v>4</v>
      </c>
      <c r="D6" s="39">
        <v>1</v>
      </c>
      <c r="E6" s="6"/>
      <c r="F6" s="6"/>
    </row>
    <row r="7" spans="1:6" ht="30" x14ac:dyDescent="0.25">
      <c r="A7" s="1" t="str">
        <f>"4."</f>
        <v>4.</v>
      </c>
      <c r="B7" s="2" t="s">
        <v>7</v>
      </c>
      <c r="C7" s="1" t="s">
        <v>4</v>
      </c>
      <c r="D7" s="39">
        <v>1</v>
      </c>
      <c r="E7" s="5"/>
      <c r="F7" s="5"/>
    </row>
    <row r="8" spans="1:6" ht="30" x14ac:dyDescent="0.25">
      <c r="A8" s="1" t="str">
        <f>"5."</f>
        <v>5.</v>
      </c>
      <c r="B8" s="2" t="s">
        <v>8</v>
      </c>
      <c r="C8" s="1" t="s">
        <v>4</v>
      </c>
      <c r="D8" s="39">
        <v>1</v>
      </c>
      <c r="E8" s="5"/>
      <c r="F8" s="5"/>
    </row>
    <row r="9" spans="1:6" ht="30" x14ac:dyDescent="0.25">
      <c r="A9" s="1" t="str">
        <f>"6."</f>
        <v>6.</v>
      </c>
      <c r="B9" s="2" t="s">
        <v>9</v>
      </c>
      <c r="C9" s="1" t="s">
        <v>4</v>
      </c>
      <c r="D9" s="39">
        <v>1</v>
      </c>
      <c r="E9" s="5"/>
      <c r="F9" s="5"/>
    </row>
    <row r="10" spans="1:6" ht="30" x14ac:dyDescent="0.25">
      <c r="A10" s="1" t="str">
        <f>"7."</f>
        <v>7.</v>
      </c>
      <c r="B10" s="2" t="s">
        <v>10</v>
      </c>
      <c r="C10" s="1" t="s">
        <v>4</v>
      </c>
      <c r="D10" s="39">
        <v>1</v>
      </c>
      <c r="E10" s="5"/>
      <c r="F10" s="5"/>
    </row>
    <row r="11" spans="1:6" ht="30" x14ac:dyDescent="0.25">
      <c r="A11" s="1" t="str">
        <f>"8."</f>
        <v>8.</v>
      </c>
      <c r="B11" s="2" t="s">
        <v>11</v>
      </c>
      <c r="C11" s="1" t="s">
        <v>4</v>
      </c>
      <c r="D11" s="39">
        <v>1</v>
      </c>
      <c r="E11" s="5"/>
      <c r="F11" s="5"/>
    </row>
    <row r="12" spans="1:6" ht="30" x14ac:dyDescent="0.25">
      <c r="A12" s="1" t="str">
        <f>"9."</f>
        <v>9.</v>
      </c>
      <c r="B12" s="2" t="s">
        <v>12</v>
      </c>
      <c r="C12" s="1" t="s">
        <v>4</v>
      </c>
      <c r="D12" s="39">
        <v>1</v>
      </c>
      <c r="E12" s="5"/>
      <c r="F12" s="5"/>
    </row>
    <row r="13" spans="1:6" ht="45" x14ac:dyDescent="0.25">
      <c r="A13" s="1" t="str">
        <f>"10."</f>
        <v>10.</v>
      </c>
      <c r="B13" s="2" t="s">
        <v>13</v>
      </c>
      <c r="C13" s="1" t="s">
        <v>4</v>
      </c>
      <c r="D13" s="39">
        <v>1</v>
      </c>
      <c r="E13" s="5"/>
      <c r="F13" s="5"/>
    </row>
    <row r="14" spans="1:6" ht="30" x14ac:dyDescent="0.25">
      <c r="A14" s="1" t="str">
        <f>"118866"</f>
        <v>118866</v>
      </c>
      <c r="B14" s="2" t="s">
        <v>14</v>
      </c>
      <c r="C14" s="1" t="s">
        <v>4</v>
      </c>
      <c r="D14" s="39">
        <v>1</v>
      </c>
      <c r="E14" s="5"/>
      <c r="F14" s="5"/>
    </row>
    <row r="15" spans="1:6" ht="30" x14ac:dyDescent="0.25">
      <c r="A15" s="1" t="str">
        <f>"12."</f>
        <v>12.</v>
      </c>
      <c r="B15" s="2" t="s">
        <v>15</v>
      </c>
      <c r="C15" s="1" t="s">
        <v>4</v>
      </c>
      <c r="D15" s="39">
        <v>1</v>
      </c>
      <c r="E15" s="5"/>
      <c r="F15" s="5"/>
    </row>
    <row r="16" spans="1:6" ht="30" x14ac:dyDescent="0.25">
      <c r="A16" s="1" t="str">
        <f>"13."</f>
        <v>13.</v>
      </c>
      <c r="B16" s="2" t="s">
        <v>16</v>
      </c>
      <c r="C16" s="1" t="s">
        <v>4</v>
      </c>
      <c r="D16" s="39">
        <v>1</v>
      </c>
      <c r="E16" s="5"/>
      <c r="F16" s="5"/>
    </row>
    <row r="17" spans="1:6" ht="30" x14ac:dyDescent="0.25">
      <c r="A17" s="1" t="str">
        <f>"118867"</f>
        <v>118867</v>
      </c>
      <c r="B17" s="2" t="s">
        <v>17</v>
      </c>
      <c r="C17" s="1" t="s">
        <v>4</v>
      </c>
      <c r="D17" s="39">
        <v>1</v>
      </c>
      <c r="E17" s="5"/>
      <c r="F17" s="5"/>
    </row>
    <row r="18" spans="1:6" ht="30" x14ac:dyDescent="0.25">
      <c r="A18" s="1" t="str">
        <f>"118864"</f>
        <v>118864</v>
      </c>
      <c r="B18" s="2" t="s">
        <v>18</v>
      </c>
      <c r="C18" s="1" t="s">
        <v>4</v>
      </c>
      <c r="D18" s="39">
        <v>1</v>
      </c>
      <c r="E18" s="5"/>
      <c r="F18" s="5"/>
    </row>
    <row r="19" spans="1:6" ht="30" x14ac:dyDescent="0.25">
      <c r="A19" s="1" t="str">
        <f>"118865"</f>
        <v>118865</v>
      </c>
      <c r="B19" s="2" t="s">
        <v>19</v>
      </c>
      <c r="C19" s="1" t="s">
        <v>4</v>
      </c>
      <c r="D19" s="39">
        <v>1</v>
      </c>
      <c r="E19" s="5"/>
      <c r="F19" s="5"/>
    </row>
    <row r="20" spans="1:6" ht="30" x14ac:dyDescent="0.25">
      <c r="A20" s="1" t="str">
        <f>"121678"</f>
        <v>121678</v>
      </c>
      <c r="B20" s="2" t="s">
        <v>20</v>
      </c>
      <c r="C20" s="1" t="s">
        <v>4</v>
      </c>
      <c r="D20" s="39">
        <v>1</v>
      </c>
      <c r="E20" s="5"/>
      <c r="F20" s="5"/>
    </row>
    <row r="21" spans="1:6" ht="30" x14ac:dyDescent="0.25">
      <c r="A21" s="1" t="str">
        <f>"82-D1213"</f>
        <v>82-D1213</v>
      </c>
      <c r="B21" s="2" t="s">
        <v>21</v>
      </c>
      <c r="C21" s="1" t="s">
        <v>4</v>
      </c>
      <c r="D21" s="39">
        <v>1</v>
      </c>
      <c r="E21" s="5"/>
      <c r="F21" s="5"/>
    </row>
    <row r="22" spans="1:6" ht="30" x14ac:dyDescent="0.25">
      <c r="A22" s="1" t="str">
        <f>"19."</f>
        <v>19.</v>
      </c>
      <c r="B22" s="2" t="s">
        <v>22</v>
      </c>
      <c r="C22" s="1" t="s">
        <v>4</v>
      </c>
      <c r="D22" s="39">
        <v>1</v>
      </c>
      <c r="E22" s="5"/>
      <c r="F22" s="5"/>
    </row>
    <row r="23" spans="1:6" ht="30" x14ac:dyDescent="0.25">
      <c r="A23" s="1" t="str">
        <f>"20."</f>
        <v>20.</v>
      </c>
      <c r="B23" s="2" t="s">
        <v>23</v>
      </c>
      <c r="C23" s="1" t="s">
        <v>4</v>
      </c>
      <c r="D23" s="39">
        <v>1</v>
      </c>
      <c r="E23" s="5"/>
      <c r="F23" s="5"/>
    </row>
    <row r="24" spans="1:6" ht="30" x14ac:dyDescent="0.25">
      <c r="A24" s="1" t="str">
        <f>"21."</f>
        <v>21.</v>
      </c>
      <c r="B24" s="2" t="s">
        <v>24</v>
      </c>
      <c r="C24" s="1" t="s">
        <v>4</v>
      </c>
      <c r="D24" s="39">
        <v>1</v>
      </c>
      <c r="E24" s="5"/>
      <c r="F24" s="5"/>
    </row>
    <row r="25" spans="1:6" ht="30" x14ac:dyDescent="0.25">
      <c r="A25" s="1" t="str">
        <f>"22."</f>
        <v>22.</v>
      </c>
      <c r="B25" s="2" t="s">
        <v>25</v>
      </c>
      <c r="C25" s="1" t="s">
        <v>4</v>
      </c>
      <c r="D25" s="39">
        <v>1</v>
      </c>
      <c r="E25" s="5"/>
      <c r="F25" s="5"/>
    </row>
    <row r="26" spans="1:6" x14ac:dyDescent="0.25">
      <c r="A26" s="1" t="str">
        <f>"23."</f>
        <v>23.</v>
      </c>
      <c r="B26" s="2" t="s">
        <v>26</v>
      </c>
      <c r="C26" s="1" t="s">
        <v>4</v>
      </c>
      <c r="D26" s="39">
        <v>1</v>
      </c>
      <c r="E26" s="5"/>
      <c r="F26" s="5"/>
    </row>
    <row r="27" spans="1:6" x14ac:dyDescent="0.25">
      <c r="A27" s="1" t="str">
        <f>"24."</f>
        <v>24.</v>
      </c>
      <c r="B27" s="2" t="s">
        <v>27</v>
      </c>
      <c r="C27" s="1" t="s">
        <v>4</v>
      </c>
      <c r="D27" s="39">
        <v>1</v>
      </c>
      <c r="E27" s="5"/>
      <c r="F27" s="5"/>
    </row>
    <row r="28" spans="1:6" ht="30" x14ac:dyDescent="0.25">
      <c r="A28" s="1" t="str">
        <f>"15-D3335/J"</f>
        <v>15-D3335/J</v>
      </c>
      <c r="B28" s="2" t="s">
        <v>28</v>
      </c>
      <c r="C28" s="1" t="s">
        <v>4</v>
      </c>
      <c r="D28" s="39">
        <v>1</v>
      </c>
      <c r="E28" s="5"/>
      <c r="F28" s="5"/>
    </row>
    <row r="29" spans="1:6" ht="30" x14ac:dyDescent="0.25">
      <c r="A29" s="1" t="str">
        <f>"15-D3305/J"</f>
        <v>15-D3305/J</v>
      </c>
      <c r="B29" s="2" t="s">
        <v>29</v>
      </c>
      <c r="C29" s="1" t="s">
        <v>4</v>
      </c>
      <c r="D29" s="39">
        <v>1</v>
      </c>
      <c r="E29" s="5"/>
      <c r="F29" s="5"/>
    </row>
    <row r="30" spans="1:6" ht="30" x14ac:dyDescent="0.25">
      <c r="A30" s="1" t="str">
        <f>"27."</f>
        <v>27.</v>
      </c>
      <c r="B30" s="2" t="s">
        <v>30</v>
      </c>
      <c r="C30" s="1" t="s">
        <v>4</v>
      </c>
      <c r="D30" s="39">
        <v>1</v>
      </c>
      <c r="E30" s="5"/>
      <c r="F30" s="5"/>
    </row>
    <row r="31" spans="1:6" ht="30" x14ac:dyDescent="0.25">
      <c r="A31" s="1" t="str">
        <f>"15-D3245/J"</f>
        <v>15-D3245/J</v>
      </c>
      <c r="B31" s="2" t="s">
        <v>31</v>
      </c>
      <c r="C31" s="1" t="s">
        <v>4</v>
      </c>
      <c r="D31" s="39">
        <v>1</v>
      </c>
      <c r="E31" s="5"/>
      <c r="F31" s="5"/>
    </row>
    <row r="32" spans="1:6" x14ac:dyDescent="0.25">
      <c r="A32" s="1" t="str">
        <f>"29."</f>
        <v>29.</v>
      </c>
      <c r="B32" s="2" t="s">
        <v>32</v>
      </c>
      <c r="C32" s="1" t="s">
        <v>4</v>
      </c>
      <c r="D32" s="39">
        <v>1</v>
      </c>
      <c r="E32" s="5"/>
      <c r="F32" s="5"/>
    </row>
    <row r="33" spans="1:6" x14ac:dyDescent="0.25">
      <c r="A33" s="1" t="str">
        <f>"30."</f>
        <v>30.</v>
      </c>
      <c r="B33" s="2" t="s">
        <v>33</v>
      </c>
      <c r="C33" s="1" t="s">
        <v>4</v>
      </c>
      <c r="D33" s="39">
        <v>1</v>
      </c>
      <c r="E33" s="5"/>
      <c r="F33" s="5"/>
    </row>
    <row r="34" spans="1:6" ht="30" x14ac:dyDescent="0.25">
      <c r="A34" s="1" t="str">
        <f>"31."</f>
        <v>31.</v>
      </c>
      <c r="B34" s="2" t="s">
        <v>34</v>
      </c>
      <c r="C34" s="1" t="s">
        <v>4</v>
      </c>
      <c r="D34" s="39">
        <v>1</v>
      </c>
      <c r="E34" s="5"/>
      <c r="F34" s="5"/>
    </row>
    <row r="35" spans="1:6" ht="30" x14ac:dyDescent="0.25">
      <c r="A35" s="1" t="str">
        <f>"15-D3535/J"</f>
        <v>15-D3535/J</v>
      </c>
      <c r="B35" s="2" t="s">
        <v>35</v>
      </c>
      <c r="C35" s="1" t="s">
        <v>4</v>
      </c>
      <c r="D35" s="39">
        <v>1</v>
      </c>
      <c r="E35" s="5"/>
      <c r="F35" s="5"/>
    </row>
    <row r="36" spans="1:6" ht="30" x14ac:dyDescent="0.25">
      <c r="A36" s="1" t="str">
        <f>"33."</f>
        <v>33.</v>
      </c>
      <c r="B36" s="2" t="s">
        <v>36</v>
      </c>
      <c r="C36" s="1" t="s">
        <v>4</v>
      </c>
      <c r="D36" s="39">
        <v>1</v>
      </c>
      <c r="E36" s="5"/>
      <c r="F36" s="5"/>
    </row>
    <row r="37" spans="1:6" ht="30" x14ac:dyDescent="0.25">
      <c r="A37" s="1" t="str">
        <f>"34."</f>
        <v>34.</v>
      </c>
      <c r="B37" s="2" t="s">
        <v>37</v>
      </c>
      <c r="C37" s="1" t="s">
        <v>4</v>
      </c>
      <c r="D37" s="39">
        <v>1</v>
      </c>
      <c r="E37" s="5"/>
      <c r="F37" s="5"/>
    </row>
    <row r="38" spans="1:6" ht="30" x14ac:dyDescent="0.25">
      <c r="A38" s="1" t="str">
        <f>"35."</f>
        <v>35.</v>
      </c>
      <c r="B38" s="2" t="s">
        <v>38</v>
      </c>
      <c r="C38" s="1" t="s">
        <v>4</v>
      </c>
      <c r="D38" s="39">
        <v>1</v>
      </c>
      <c r="E38" s="5"/>
      <c r="F38" s="5"/>
    </row>
    <row r="39" spans="1:6" ht="30" x14ac:dyDescent="0.25">
      <c r="A39" s="1" t="str">
        <f>"36."</f>
        <v>36.</v>
      </c>
      <c r="B39" s="2" t="s">
        <v>39</v>
      </c>
      <c r="C39" s="1" t="s">
        <v>4</v>
      </c>
      <c r="D39" s="39">
        <v>1</v>
      </c>
      <c r="E39" s="5"/>
      <c r="F39" s="5"/>
    </row>
    <row r="40" spans="1:6" ht="30" x14ac:dyDescent="0.25">
      <c r="A40" s="1" t="str">
        <f>"37."</f>
        <v>37.</v>
      </c>
      <c r="B40" s="2" t="s">
        <v>40</v>
      </c>
      <c r="C40" s="1" t="s">
        <v>4</v>
      </c>
      <c r="D40" s="39">
        <v>1</v>
      </c>
      <c r="E40" s="5"/>
      <c r="F40" s="5"/>
    </row>
    <row r="41" spans="1:6" ht="30" x14ac:dyDescent="0.25">
      <c r="A41" s="1" t="str">
        <f>"38."</f>
        <v>38.</v>
      </c>
      <c r="B41" s="2" t="s">
        <v>41</v>
      </c>
      <c r="C41" s="1" t="s">
        <v>4</v>
      </c>
      <c r="D41" s="39">
        <v>1</v>
      </c>
      <c r="E41" s="5"/>
      <c r="F41" s="5"/>
    </row>
    <row r="42" spans="1:6" ht="30" x14ac:dyDescent="0.25">
      <c r="A42" s="1" t="str">
        <f>"39."</f>
        <v>39.</v>
      </c>
      <c r="B42" s="2" t="s">
        <v>42</v>
      </c>
      <c r="C42" s="1" t="s">
        <v>4</v>
      </c>
      <c r="D42" s="39">
        <v>1</v>
      </c>
      <c r="E42" s="5"/>
      <c r="F42" s="5"/>
    </row>
    <row r="43" spans="1:6" ht="30" x14ac:dyDescent="0.25">
      <c r="A43" s="1" t="str">
        <f>"40."</f>
        <v>40.</v>
      </c>
      <c r="B43" s="2" t="s">
        <v>43</v>
      </c>
      <c r="C43" s="1" t="s">
        <v>4</v>
      </c>
      <c r="D43" s="39">
        <v>1</v>
      </c>
      <c r="E43" s="5"/>
      <c r="F43" s="5"/>
    </row>
    <row r="44" spans="1:6" ht="30" x14ac:dyDescent="0.25">
      <c r="A44" s="1" t="str">
        <f>"41."</f>
        <v>41.</v>
      </c>
      <c r="B44" s="2" t="s">
        <v>44</v>
      </c>
      <c r="C44" s="1" t="s">
        <v>4</v>
      </c>
      <c r="D44" s="39">
        <v>1</v>
      </c>
      <c r="E44" s="5"/>
      <c r="F44" s="5"/>
    </row>
    <row r="45" spans="1:6" ht="30" x14ac:dyDescent="0.25">
      <c r="A45" s="1" t="str">
        <f>"42."</f>
        <v>42.</v>
      </c>
      <c r="B45" s="2" t="s">
        <v>45</v>
      </c>
      <c r="C45" s="1" t="s">
        <v>4</v>
      </c>
      <c r="D45" s="39">
        <v>1</v>
      </c>
      <c r="E45" s="5"/>
      <c r="F45" s="5"/>
    </row>
    <row r="46" spans="1:6" ht="30" x14ac:dyDescent="0.25">
      <c r="A46" s="1" t="str">
        <f>"43."</f>
        <v>43.</v>
      </c>
      <c r="B46" s="2" t="s">
        <v>46</v>
      </c>
      <c r="C46" s="1" t="s">
        <v>4</v>
      </c>
      <c r="D46" s="39">
        <v>1</v>
      </c>
      <c r="E46" s="5"/>
      <c r="F46" s="5"/>
    </row>
    <row r="47" spans="1:6" ht="30" x14ac:dyDescent="0.25">
      <c r="A47" s="1" t="str">
        <f>"44."</f>
        <v>44.</v>
      </c>
      <c r="B47" s="2" t="s">
        <v>47</v>
      </c>
      <c r="C47" s="1" t="s">
        <v>4</v>
      </c>
      <c r="D47" s="39">
        <v>1</v>
      </c>
      <c r="E47" s="5"/>
      <c r="F47" s="5"/>
    </row>
    <row r="48" spans="1:6" ht="30" x14ac:dyDescent="0.25">
      <c r="A48" s="1" t="str">
        <f>"45."</f>
        <v>45.</v>
      </c>
      <c r="B48" s="2" t="s">
        <v>48</v>
      </c>
      <c r="C48" s="1" t="s">
        <v>4</v>
      </c>
      <c r="D48" s="39">
        <v>1</v>
      </c>
      <c r="E48" s="5"/>
      <c r="F48" s="5"/>
    </row>
    <row r="49" spans="1:6" ht="30" x14ac:dyDescent="0.25">
      <c r="A49" s="1" t="str">
        <f>"46."</f>
        <v>46.</v>
      </c>
      <c r="B49" s="2" t="s">
        <v>49</v>
      </c>
      <c r="C49" s="1" t="s">
        <v>4</v>
      </c>
      <c r="D49" s="39">
        <v>1</v>
      </c>
      <c r="E49" s="5"/>
      <c r="F49" s="5"/>
    </row>
    <row r="50" spans="1:6" ht="30" x14ac:dyDescent="0.25">
      <c r="A50" s="1" t="str">
        <f>"47."</f>
        <v>47.</v>
      </c>
      <c r="B50" s="2" t="s">
        <v>50</v>
      </c>
      <c r="C50" s="1" t="s">
        <v>4</v>
      </c>
      <c r="D50" s="39">
        <v>1</v>
      </c>
      <c r="E50" s="5"/>
      <c r="F50" s="5"/>
    </row>
    <row r="51" spans="1:6" ht="30" x14ac:dyDescent="0.25">
      <c r="A51" s="1" t="str">
        <f>"48."</f>
        <v>48.</v>
      </c>
      <c r="B51" s="2" t="s">
        <v>51</v>
      </c>
      <c r="C51" s="1" t="s">
        <v>4</v>
      </c>
      <c r="D51" s="39">
        <v>1</v>
      </c>
      <c r="E51" s="5"/>
      <c r="F51" s="5"/>
    </row>
    <row r="52" spans="1:6" ht="30" x14ac:dyDescent="0.25">
      <c r="A52" s="1" t="str">
        <f>"49."</f>
        <v>49.</v>
      </c>
      <c r="B52" s="2" t="s">
        <v>52</v>
      </c>
      <c r="C52" s="1" t="s">
        <v>4</v>
      </c>
      <c r="D52" s="39">
        <v>1</v>
      </c>
      <c r="E52" s="5"/>
      <c r="F52" s="5"/>
    </row>
    <row r="53" spans="1:6" ht="30" x14ac:dyDescent="0.25">
      <c r="A53" s="1" t="str">
        <f>"50."</f>
        <v>50.</v>
      </c>
      <c r="B53" s="2" t="s">
        <v>53</v>
      </c>
      <c r="C53" s="1" t="s">
        <v>4</v>
      </c>
      <c r="D53" s="39">
        <v>1</v>
      </c>
      <c r="E53" s="5"/>
      <c r="F53" s="5"/>
    </row>
    <row r="54" spans="1:6" ht="30" x14ac:dyDescent="0.25">
      <c r="A54" s="1" t="str">
        <f>"51."</f>
        <v>51.</v>
      </c>
      <c r="B54" s="2" t="s">
        <v>54</v>
      </c>
      <c r="C54" s="1" t="s">
        <v>4</v>
      </c>
      <c r="D54" s="39">
        <v>1</v>
      </c>
      <c r="E54" s="5"/>
      <c r="F54" s="5"/>
    </row>
    <row r="55" spans="1:6" ht="30" x14ac:dyDescent="0.25">
      <c r="A55" s="1" t="str">
        <f>"52."</f>
        <v>52.</v>
      </c>
      <c r="B55" s="2" t="s">
        <v>55</v>
      </c>
      <c r="C55" s="1" t="s">
        <v>4</v>
      </c>
      <c r="D55" s="39">
        <v>1</v>
      </c>
      <c r="E55" s="5"/>
      <c r="F55" s="5"/>
    </row>
    <row r="56" spans="1:6" ht="30" x14ac:dyDescent="0.25">
      <c r="A56" s="1" t="str">
        <f>"53."</f>
        <v>53.</v>
      </c>
      <c r="B56" s="2" t="s">
        <v>56</v>
      </c>
      <c r="C56" s="1" t="s">
        <v>4</v>
      </c>
      <c r="D56" s="39">
        <v>1</v>
      </c>
      <c r="E56" s="5"/>
      <c r="F56" s="5"/>
    </row>
    <row r="57" spans="1:6" ht="30" x14ac:dyDescent="0.25">
      <c r="A57" s="1" t="str">
        <f>"54."</f>
        <v>54.</v>
      </c>
      <c r="B57" s="2" t="s">
        <v>57</v>
      </c>
      <c r="C57" s="1" t="s">
        <v>4</v>
      </c>
      <c r="D57" s="39">
        <v>1</v>
      </c>
      <c r="E57" s="5"/>
      <c r="F57" s="5"/>
    </row>
    <row r="58" spans="1:6" ht="30" x14ac:dyDescent="0.25">
      <c r="A58" s="1" t="str">
        <f>"55."</f>
        <v>55.</v>
      </c>
      <c r="B58" s="2" t="s">
        <v>58</v>
      </c>
      <c r="C58" s="1" t="s">
        <v>4</v>
      </c>
      <c r="D58" s="39">
        <v>1</v>
      </c>
      <c r="E58" s="5"/>
      <c r="F58" s="5"/>
    </row>
    <row r="59" spans="1:6" x14ac:dyDescent="0.25">
      <c r="A59" s="1" t="str">
        <f>"80-000604"</f>
        <v>80-000604</v>
      </c>
      <c r="B59" s="2" t="s">
        <v>59</v>
      </c>
      <c r="C59" s="1" t="s">
        <v>4</v>
      </c>
      <c r="D59" s="40">
        <v>1</v>
      </c>
      <c r="E59" s="5"/>
      <c r="F59" s="5"/>
    </row>
    <row r="60" spans="1:6" x14ac:dyDescent="0.25">
      <c r="A60" s="1" t="str">
        <f>"90-052206"</f>
        <v>90-052206</v>
      </c>
      <c r="B60" s="2" t="s">
        <v>60</v>
      </c>
      <c r="C60" s="1" t="s">
        <v>4</v>
      </c>
      <c r="D60" s="40">
        <v>1</v>
      </c>
      <c r="E60" s="5"/>
      <c r="F60" s="5"/>
    </row>
    <row r="61" spans="1:6" x14ac:dyDescent="0.25">
      <c r="A61" s="1" t="str">
        <f>"03-008719"</f>
        <v>03-008719</v>
      </c>
      <c r="B61" s="2" t="s">
        <v>61</v>
      </c>
      <c r="C61" s="1" t="s">
        <v>4</v>
      </c>
      <c r="D61" s="40">
        <v>1</v>
      </c>
      <c r="E61" s="5"/>
      <c r="F61" s="5"/>
    </row>
    <row r="62" spans="1:6" x14ac:dyDescent="0.25">
      <c r="A62" s="1" t="str">
        <f>"90-009125"</f>
        <v>90-009125</v>
      </c>
      <c r="B62" s="2" t="s">
        <v>62</v>
      </c>
      <c r="C62" s="1" t="s">
        <v>4</v>
      </c>
      <c r="D62" s="40">
        <v>1</v>
      </c>
      <c r="E62" s="5"/>
      <c r="F62" s="5"/>
    </row>
    <row r="63" spans="1:6" x14ac:dyDescent="0.25">
      <c r="A63" s="1" t="str">
        <f>"03-000344"</f>
        <v>03-000344</v>
      </c>
      <c r="B63" s="2" t="s">
        <v>63</v>
      </c>
      <c r="C63" s="1" t="s">
        <v>4</v>
      </c>
      <c r="D63" s="40">
        <v>1</v>
      </c>
      <c r="E63" s="5"/>
      <c r="F63" s="5"/>
    </row>
    <row r="64" spans="1:6" x14ac:dyDescent="0.25">
      <c r="A64" s="1" t="str">
        <f>"90-044078"</f>
        <v>90-044078</v>
      </c>
      <c r="B64" s="2" t="s">
        <v>64</v>
      </c>
      <c r="C64" s="1" t="s">
        <v>65</v>
      </c>
      <c r="D64" s="40">
        <v>1</v>
      </c>
      <c r="E64" s="5"/>
      <c r="F64" s="5"/>
    </row>
    <row r="65" spans="1:6" x14ac:dyDescent="0.25">
      <c r="A65" s="1" t="str">
        <f>"90-033355"</f>
        <v>90-033355</v>
      </c>
      <c r="B65" s="2" t="s">
        <v>64</v>
      </c>
      <c r="C65" s="1" t="s">
        <v>65</v>
      </c>
      <c r="D65" s="40">
        <v>1</v>
      </c>
      <c r="E65" s="5"/>
      <c r="F65" s="5"/>
    </row>
    <row r="66" spans="1:6" x14ac:dyDescent="0.25">
      <c r="A66" s="1" t="str">
        <f>"90-000868"</f>
        <v>90-000868</v>
      </c>
      <c r="B66" s="2" t="s">
        <v>66</v>
      </c>
      <c r="C66" s="1" t="s">
        <v>4</v>
      </c>
      <c r="D66" s="40">
        <v>1</v>
      </c>
      <c r="E66" s="5"/>
      <c r="F66" s="5"/>
    </row>
    <row r="67" spans="1:6" x14ac:dyDescent="0.25">
      <c r="A67" s="1" t="str">
        <f>"90-000688"</f>
        <v>90-000688</v>
      </c>
      <c r="B67" s="2" t="s">
        <v>67</v>
      </c>
      <c r="C67" s="1" t="s">
        <v>4</v>
      </c>
      <c r="D67" s="40">
        <v>1</v>
      </c>
      <c r="E67" s="5"/>
      <c r="F67" s="5"/>
    </row>
    <row r="68" spans="1:6" x14ac:dyDescent="0.25">
      <c r="A68" s="1" t="str">
        <f>"90-000607"</f>
        <v>90-000607</v>
      </c>
      <c r="B68" s="2" t="s">
        <v>68</v>
      </c>
      <c r="C68" s="1" t="s">
        <v>4</v>
      </c>
      <c r="D68" s="40">
        <v>1</v>
      </c>
      <c r="E68" s="5"/>
      <c r="F68" s="5"/>
    </row>
    <row r="69" spans="1:6" x14ac:dyDescent="0.25">
      <c r="A69" s="1" t="str">
        <f>"03-003659"</f>
        <v>03-003659</v>
      </c>
      <c r="B69" s="2" t="s">
        <v>69</v>
      </c>
      <c r="C69" s="1" t="s">
        <v>4</v>
      </c>
      <c r="D69" s="40">
        <v>1</v>
      </c>
      <c r="E69" s="5"/>
      <c r="F69" s="5"/>
    </row>
    <row r="70" spans="1:6" x14ac:dyDescent="0.25">
      <c r="A70" s="1" t="str">
        <f>"03-007273"</f>
        <v>03-007273</v>
      </c>
      <c r="B70" s="2" t="s">
        <v>70</v>
      </c>
      <c r="C70" s="1" t="s">
        <v>4</v>
      </c>
      <c r="D70" s="40">
        <v>1</v>
      </c>
      <c r="E70" s="5"/>
      <c r="F70" s="5"/>
    </row>
    <row r="71" spans="1:6" x14ac:dyDescent="0.25">
      <c r="A71" s="1" t="str">
        <f>"03-000359"</f>
        <v>03-000359</v>
      </c>
      <c r="B71" s="2" t="s">
        <v>71</v>
      </c>
      <c r="C71" s="1" t="s">
        <v>4</v>
      </c>
      <c r="D71" s="40">
        <v>1</v>
      </c>
      <c r="E71" s="5"/>
      <c r="F71" s="5"/>
    </row>
    <row r="72" spans="1:6" x14ac:dyDescent="0.25">
      <c r="A72" s="1" t="str">
        <f>"03-000256"</f>
        <v>03-000256</v>
      </c>
      <c r="B72" s="2" t="s">
        <v>72</v>
      </c>
      <c r="C72" s="1" t="s">
        <v>4</v>
      </c>
      <c r="D72" s="40">
        <v>1</v>
      </c>
      <c r="E72" s="5"/>
      <c r="F72" s="5"/>
    </row>
    <row r="73" spans="1:6" x14ac:dyDescent="0.25">
      <c r="A73" s="1" t="str">
        <f>"90-001632"</f>
        <v>90-001632</v>
      </c>
      <c r="B73" s="2" t="s">
        <v>73</v>
      </c>
      <c r="C73" s="1" t="s">
        <v>4</v>
      </c>
      <c r="D73" s="40">
        <v>1</v>
      </c>
      <c r="E73" s="5"/>
      <c r="F73" s="5"/>
    </row>
    <row r="74" spans="1:6" x14ac:dyDescent="0.25">
      <c r="A74" s="1" t="str">
        <f>"90-001619"</f>
        <v>90-001619</v>
      </c>
      <c r="B74" s="2" t="s">
        <v>74</v>
      </c>
      <c r="C74" s="1" t="s">
        <v>4</v>
      </c>
      <c r="D74" s="40">
        <v>1</v>
      </c>
      <c r="E74" s="5"/>
      <c r="F74" s="5"/>
    </row>
    <row r="75" spans="1:6" x14ac:dyDescent="0.25">
      <c r="A75" s="1" t="str">
        <f>"90-000607"</f>
        <v>90-000607</v>
      </c>
      <c r="B75" s="2" t="s">
        <v>68</v>
      </c>
      <c r="C75" s="1" t="s">
        <v>4</v>
      </c>
      <c r="D75" s="40">
        <v>1</v>
      </c>
      <c r="E75" s="5"/>
      <c r="F75" s="5"/>
    </row>
    <row r="76" spans="1:6" x14ac:dyDescent="0.25">
      <c r="A76" s="1" t="str">
        <f>"90-000566"</f>
        <v>90-000566</v>
      </c>
      <c r="B76" s="2" t="s">
        <v>75</v>
      </c>
      <c r="C76" s="1" t="s">
        <v>4</v>
      </c>
      <c r="D76" s="40">
        <v>1</v>
      </c>
      <c r="E76" s="5"/>
      <c r="F76" s="5"/>
    </row>
    <row r="77" spans="1:6" x14ac:dyDescent="0.25">
      <c r="A77" s="1" t="str">
        <f>"90-001408"</f>
        <v>90-001408</v>
      </c>
      <c r="B77" s="2" t="s">
        <v>76</v>
      </c>
      <c r="C77" s="1" t="s">
        <v>4</v>
      </c>
      <c r="D77" s="40">
        <v>1</v>
      </c>
      <c r="E77" s="5"/>
      <c r="F77" s="5"/>
    </row>
    <row r="78" spans="1:6" x14ac:dyDescent="0.25">
      <c r="A78" s="1" t="str">
        <f>"90-000683"</f>
        <v>90-000683</v>
      </c>
      <c r="B78" s="2" t="s">
        <v>67</v>
      </c>
      <c r="C78" s="1" t="s">
        <v>4</v>
      </c>
      <c r="D78" s="40">
        <v>1</v>
      </c>
      <c r="E78" s="5"/>
      <c r="F78" s="5"/>
    </row>
    <row r="79" spans="1:6" x14ac:dyDescent="0.25">
      <c r="A79" s="1" t="str">
        <f>"90-000604"</f>
        <v>90-000604</v>
      </c>
      <c r="B79" s="2" t="s">
        <v>68</v>
      </c>
      <c r="C79" s="1" t="s">
        <v>4</v>
      </c>
      <c r="D79" s="40">
        <v>1</v>
      </c>
      <c r="E79" s="5"/>
      <c r="F79" s="5"/>
    </row>
    <row r="80" spans="1:6" x14ac:dyDescent="0.25">
      <c r="A80" s="1" t="str">
        <f>"90-008790"</f>
        <v>90-008790</v>
      </c>
      <c r="B80" s="2" t="s">
        <v>77</v>
      </c>
      <c r="C80" s="1" t="s">
        <v>4</v>
      </c>
      <c r="D80" s="40">
        <v>1</v>
      </c>
      <c r="E80" s="5"/>
      <c r="F80" s="5"/>
    </row>
    <row r="81" spans="1:6" x14ac:dyDescent="0.25">
      <c r="A81" s="1" t="str">
        <f>"03-001883"</f>
        <v>03-001883</v>
      </c>
      <c r="B81" s="2" t="s">
        <v>78</v>
      </c>
      <c r="C81" s="1" t="s">
        <v>4</v>
      </c>
      <c r="D81" s="40">
        <v>1</v>
      </c>
      <c r="E81" s="5"/>
      <c r="F81" s="5"/>
    </row>
    <row r="82" spans="1:6" x14ac:dyDescent="0.25">
      <c r="A82" s="1" t="str">
        <f>"90-003318"</f>
        <v>90-003318</v>
      </c>
      <c r="B82" s="2" t="s">
        <v>79</v>
      </c>
      <c r="C82" s="1" t="s">
        <v>4</v>
      </c>
      <c r="D82" s="40">
        <v>1</v>
      </c>
      <c r="E82" s="5"/>
      <c r="F82" s="5"/>
    </row>
    <row r="83" spans="1:6" x14ac:dyDescent="0.25">
      <c r="A83" s="1" t="str">
        <f>"03-000464"</f>
        <v>03-000464</v>
      </c>
      <c r="B83" s="2" t="s">
        <v>80</v>
      </c>
      <c r="C83" s="1" t="s">
        <v>4</v>
      </c>
      <c r="D83" s="40">
        <v>1</v>
      </c>
      <c r="E83" s="5"/>
      <c r="F83" s="5"/>
    </row>
    <row r="84" spans="1:6" x14ac:dyDescent="0.25">
      <c r="A84" s="1" t="str">
        <f>"03-000434"</f>
        <v>03-000434</v>
      </c>
      <c r="B84" s="2" t="s">
        <v>81</v>
      </c>
      <c r="C84" s="1" t="s">
        <v>4</v>
      </c>
      <c r="D84" s="40">
        <v>1</v>
      </c>
      <c r="E84" s="5"/>
      <c r="F84" s="5"/>
    </row>
    <row r="85" spans="1:6" x14ac:dyDescent="0.25">
      <c r="A85" s="1" t="str">
        <f>"90-005951"</f>
        <v>90-005951</v>
      </c>
      <c r="B85" s="2" t="s">
        <v>82</v>
      </c>
      <c r="C85" s="1" t="s">
        <v>4</v>
      </c>
      <c r="D85" s="40">
        <v>1</v>
      </c>
      <c r="E85" s="5"/>
      <c r="F85" s="5"/>
    </row>
    <row r="86" spans="1:6" x14ac:dyDescent="0.25">
      <c r="A86" s="1" t="str">
        <f>"90-005964"</f>
        <v>90-005964</v>
      </c>
      <c r="B86" s="2" t="s">
        <v>83</v>
      </c>
      <c r="C86" s="1" t="s">
        <v>4</v>
      </c>
      <c r="D86" s="40">
        <v>1</v>
      </c>
      <c r="E86" s="5"/>
      <c r="F86" s="5"/>
    </row>
    <row r="87" spans="1:6" x14ac:dyDescent="0.25">
      <c r="A87" s="1" t="str">
        <f>"03-000661"</f>
        <v>03-000661</v>
      </c>
      <c r="B87" s="2" t="s">
        <v>84</v>
      </c>
      <c r="C87" s="1" t="s">
        <v>4</v>
      </c>
      <c r="D87" s="40">
        <v>1</v>
      </c>
      <c r="E87" s="5"/>
      <c r="F87" s="5"/>
    </row>
    <row r="88" spans="1:6" x14ac:dyDescent="0.25">
      <c r="A88" s="1" t="str">
        <f>"03-000437"</f>
        <v>03-000437</v>
      </c>
      <c r="B88" s="2" t="s">
        <v>85</v>
      </c>
      <c r="C88" s="1" t="s">
        <v>4</v>
      </c>
      <c r="D88" s="40">
        <v>1</v>
      </c>
      <c r="E88" s="5"/>
      <c r="F88" s="5"/>
    </row>
    <row r="89" spans="1:6" x14ac:dyDescent="0.25">
      <c r="A89" s="1" t="str">
        <f>"03-000442"</f>
        <v>03-000442</v>
      </c>
      <c r="B89" s="2" t="s">
        <v>81</v>
      </c>
      <c r="C89" s="1" t="s">
        <v>4</v>
      </c>
      <c r="D89" s="40">
        <v>1</v>
      </c>
      <c r="E89" s="5"/>
      <c r="F89" s="5"/>
    </row>
    <row r="90" spans="1:6" x14ac:dyDescent="0.25">
      <c r="A90" s="1" t="str">
        <f>"90-003623"</f>
        <v>90-003623</v>
      </c>
      <c r="B90" s="2" t="s">
        <v>86</v>
      </c>
      <c r="C90" s="1" t="s">
        <v>4</v>
      </c>
      <c r="D90" s="40">
        <v>1</v>
      </c>
      <c r="E90" s="5"/>
      <c r="F90" s="5"/>
    </row>
    <row r="91" spans="1:6" x14ac:dyDescent="0.25">
      <c r="A91" s="1" t="str">
        <f>"03-000700"</f>
        <v>03-000700</v>
      </c>
      <c r="B91" s="2" t="s">
        <v>87</v>
      </c>
      <c r="C91" s="1" t="s">
        <v>4</v>
      </c>
      <c r="D91" s="40">
        <v>1</v>
      </c>
      <c r="E91" s="5"/>
      <c r="F91" s="5"/>
    </row>
    <row r="92" spans="1:6" x14ac:dyDescent="0.25">
      <c r="A92" s="1" t="str">
        <f>"90-024240"</f>
        <v>90-024240</v>
      </c>
      <c r="B92" s="2" t="s">
        <v>79</v>
      </c>
      <c r="C92" s="1" t="s">
        <v>4</v>
      </c>
      <c r="D92" s="40">
        <v>1</v>
      </c>
      <c r="E92" s="5"/>
      <c r="F92" s="5"/>
    </row>
    <row r="93" spans="1:6" x14ac:dyDescent="0.25">
      <c r="A93" s="1" t="str">
        <f>"90-003787"</f>
        <v>90-003787</v>
      </c>
      <c r="B93" s="2" t="s">
        <v>88</v>
      </c>
      <c r="C93" s="1" t="s">
        <v>4</v>
      </c>
      <c r="D93" s="40">
        <v>1</v>
      </c>
      <c r="E93" s="5"/>
      <c r="F93" s="5"/>
    </row>
    <row r="94" spans="1:6" x14ac:dyDescent="0.25">
      <c r="A94" s="1" t="str">
        <f>"03-000636"</f>
        <v>03-000636</v>
      </c>
      <c r="B94" s="2" t="s">
        <v>89</v>
      </c>
      <c r="C94" s="1" t="s">
        <v>4</v>
      </c>
      <c r="D94" s="40">
        <v>1</v>
      </c>
      <c r="E94" s="5"/>
      <c r="F94" s="5"/>
    </row>
    <row r="95" spans="1:6" x14ac:dyDescent="0.25">
      <c r="A95" s="1" t="str">
        <f>"03-001081"</f>
        <v>03-001081</v>
      </c>
      <c r="B95" s="2" t="s">
        <v>90</v>
      </c>
      <c r="C95" s="1" t="s">
        <v>4</v>
      </c>
      <c r="D95" s="40">
        <v>1</v>
      </c>
      <c r="E95" s="5"/>
      <c r="F95" s="5"/>
    </row>
    <row r="96" spans="1:6" x14ac:dyDescent="0.25">
      <c r="A96" s="1" t="str">
        <f>"90-003733"</f>
        <v>90-003733</v>
      </c>
      <c r="B96" s="2" t="s">
        <v>91</v>
      </c>
      <c r="C96" s="1" t="s">
        <v>4</v>
      </c>
      <c r="D96" s="40">
        <v>1</v>
      </c>
      <c r="E96" s="5"/>
      <c r="F96" s="5"/>
    </row>
    <row r="97" spans="1:6" x14ac:dyDescent="0.25">
      <c r="A97" s="1" t="str">
        <f>"90-052863"</f>
        <v>90-052863</v>
      </c>
      <c r="B97" s="2" t="s">
        <v>60</v>
      </c>
      <c r="C97" s="1" t="s">
        <v>4</v>
      </c>
      <c r="D97" s="40">
        <v>1</v>
      </c>
      <c r="E97" s="5"/>
      <c r="F97" s="5"/>
    </row>
    <row r="98" spans="1:6" x14ac:dyDescent="0.25">
      <c r="A98" s="1" t="str">
        <f>"90-003703"</f>
        <v>90-003703</v>
      </c>
      <c r="B98" s="2" t="s">
        <v>92</v>
      </c>
      <c r="C98" s="1" t="s">
        <v>4</v>
      </c>
      <c r="D98" s="40">
        <v>1</v>
      </c>
      <c r="E98" s="5"/>
      <c r="F98" s="5"/>
    </row>
    <row r="99" spans="1:6" x14ac:dyDescent="0.25">
      <c r="A99" s="1" t="str">
        <f>"90-003764"</f>
        <v>90-003764</v>
      </c>
      <c r="B99" s="2" t="s">
        <v>93</v>
      </c>
      <c r="C99" s="1" t="s">
        <v>4</v>
      </c>
      <c r="D99" s="40">
        <v>1</v>
      </c>
      <c r="E99" s="5"/>
      <c r="F99" s="5"/>
    </row>
    <row r="100" spans="1:6" x14ac:dyDescent="0.25">
      <c r="A100" s="1" t="str">
        <f>"90-003689"</f>
        <v>90-003689</v>
      </c>
      <c r="B100" s="2" t="s">
        <v>94</v>
      </c>
      <c r="C100" s="1" t="s">
        <v>4</v>
      </c>
      <c r="D100" s="40">
        <v>1</v>
      </c>
      <c r="E100" s="5"/>
      <c r="F100" s="5"/>
    </row>
    <row r="101" spans="1:6" x14ac:dyDescent="0.25">
      <c r="A101" s="1" t="str">
        <f>"90-001910"</f>
        <v>90-001910</v>
      </c>
      <c r="B101" s="2" t="s">
        <v>95</v>
      </c>
      <c r="C101" s="1" t="s">
        <v>4</v>
      </c>
      <c r="D101" s="40">
        <v>1</v>
      </c>
      <c r="E101" s="5"/>
      <c r="F101" s="5"/>
    </row>
    <row r="102" spans="1:6" x14ac:dyDescent="0.25">
      <c r="A102" s="1" t="str">
        <f>"90-001910"</f>
        <v>90-001910</v>
      </c>
      <c r="B102" s="2" t="s">
        <v>95</v>
      </c>
      <c r="C102" s="1" t="s">
        <v>4</v>
      </c>
      <c r="D102" s="40">
        <v>1</v>
      </c>
      <c r="E102" s="5"/>
      <c r="F102" s="5"/>
    </row>
    <row r="103" spans="1:6" x14ac:dyDescent="0.25">
      <c r="A103" s="1" t="str">
        <f>"90-003777"</f>
        <v>90-003777</v>
      </c>
      <c r="B103" s="2" t="s">
        <v>96</v>
      </c>
      <c r="C103" s="1" t="s">
        <v>4</v>
      </c>
      <c r="D103" s="40">
        <v>1</v>
      </c>
      <c r="E103" s="5"/>
      <c r="F103" s="5"/>
    </row>
    <row r="104" spans="1:6" x14ac:dyDescent="0.25">
      <c r="A104" s="1" t="str">
        <f>"90-012175"</f>
        <v>90-012175</v>
      </c>
      <c r="B104" s="2" t="s">
        <v>97</v>
      </c>
      <c r="C104" s="1" t="s">
        <v>4</v>
      </c>
      <c r="D104" s="40">
        <v>1</v>
      </c>
      <c r="E104" s="5"/>
      <c r="F104" s="5"/>
    </row>
    <row r="105" spans="1:6" x14ac:dyDescent="0.25">
      <c r="A105" s="1" t="str">
        <f>"90-012187"</f>
        <v>90-012187</v>
      </c>
      <c r="B105" s="2" t="s">
        <v>98</v>
      </c>
      <c r="C105" s="1" t="s">
        <v>4</v>
      </c>
      <c r="D105" s="40">
        <v>1</v>
      </c>
      <c r="E105" s="5"/>
      <c r="F105" s="5"/>
    </row>
    <row r="106" spans="1:6" x14ac:dyDescent="0.25">
      <c r="A106" s="1" t="str">
        <f>"90-003336"</f>
        <v>90-003336</v>
      </c>
      <c r="B106" s="2" t="s">
        <v>79</v>
      </c>
      <c r="C106" s="1" t="s">
        <v>4</v>
      </c>
      <c r="D106" s="40">
        <v>1</v>
      </c>
      <c r="E106" s="5"/>
      <c r="F106" s="5"/>
    </row>
    <row r="107" spans="1:6" x14ac:dyDescent="0.25">
      <c r="A107" s="1" t="str">
        <f>"90-008798"</f>
        <v>90-008798</v>
      </c>
      <c r="B107" s="2" t="s">
        <v>99</v>
      </c>
      <c r="C107" s="1" t="s">
        <v>4</v>
      </c>
      <c r="D107" s="40">
        <v>1</v>
      </c>
      <c r="E107" s="5"/>
      <c r="F107" s="5"/>
    </row>
    <row r="108" spans="1:6" x14ac:dyDescent="0.25">
      <c r="A108" s="1" t="str">
        <f>"90-008800"</f>
        <v>90-008800</v>
      </c>
      <c r="B108" s="2" t="s">
        <v>99</v>
      </c>
      <c r="C108" s="1" t="s">
        <v>4</v>
      </c>
      <c r="D108" s="40">
        <v>1</v>
      </c>
      <c r="E108" s="5"/>
      <c r="F108" s="5"/>
    </row>
    <row r="109" spans="1:6" x14ac:dyDescent="0.25">
      <c r="A109" s="1" t="str">
        <f>"80-000604"</f>
        <v>80-000604</v>
      </c>
      <c r="B109" s="2" t="s">
        <v>59</v>
      </c>
      <c r="C109" s="1" t="s">
        <v>4</v>
      </c>
      <c r="D109" s="40">
        <v>1</v>
      </c>
      <c r="E109" s="5"/>
      <c r="F109" s="5"/>
    </row>
    <row r="110" spans="1:6" x14ac:dyDescent="0.25">
      <c r="A110" s="1" t="str">
        <f>"90-009125"</f>
        <v>90-009125</v>
      </c>
      <c r="B110" s="2" t="s">
        <v>62</v>
      </c>
      <c r="C110" s="1" t="s">
        <v>4</v>
      </c>
      <c r="D110" s="40">
        <v>1</v>
      </c>
      <c r="E110" s="5"/>
      <c r="F110" s="5"/>
    </row>
    <row r="111" spans="1:6" x14ac:dyDescent="0.25">
      <c r="A111" s="1" t="str">
        <f>"80-000248"</f>
        <v>80-000248</v>
      </c>
      <c r="B111" s="2" t="s">
        <v>100</v>
      </c>
      <c r="C111" s="1" t="s">
        <v>4</v>
      </c>
      <c r="D111" s="40">
        <v>1</v>
      </c>
      <c r="E111" s="5"/>
      <c r="F111" s="5"/>
    </row>
    <row r="112" spans="1:6" x14ac:dyDescent="0.25">
      <c r="A112" s="1" t="str">
        <f>"3069211"</f>
        <v>3069211</v>
      </c>
      <c r="B112" s="2" t="s">
        <v>101</v>
      </c>
      <c r="C112" s="1" t="s">
        <v>4</v>
      </c>
      <c r="D112" s="40">
        <v>1</v>
      </c>
      <c r="E112" s="5"/>
      <c r="F112" s="5"/>
    </row>
    <row r="113" spans="1:6" x14ac:dyDescent="0.25">
      <c r="A113" s="1" t="str">
        <f>"90-008789"</f>
        <v>90-008789</v>
      </c>
      <c r="B113" s="2" t="s">
        <v>77</v>
      </c>
      <c r="C113" s="1" t="s">
        <v>4</v>
      </c>
      <c r="D113" s="40">
        <v>1</v>
      </c>
      <c r="E113" s="5"/>
      <c r="F113" s="5"/>
    </row>
    <row r="114" spans="1:6" x14ac:dyDescent="0.25">
      <c r="A114" s="1" t="str">
        <f>"03-000662"</f>
        <v>03-000662</v>
      </c>
      <c r="B114" s="2" t="s">
        <v>102</v>
      </c>
      <c r="C114" s="1" t="s">
        <v>4</v>
      </c>
      <c r="D114" s="40">
        <v>1</v>
      </c>
      <c r="E114" s="5"/>
      <c r="F114" s="5"/>
    </row>
    <row r="115" spans="1:6" x14ac:dyDescent="0.25">
      <c r="A115" s="1" t="str">
        <f>"90-001920"</f>
        <v>90-001920</v>
      </c>
      <c r="B115" s="2" t="s">
        <v>103</v>
      </c>
      <c r="C115" s="1" t="s">
        <v>4</v>
      </c>
      <c r="D115" s="40">
        <v>1</v>
      </c>
      <c r="E115" s="5"/>
      <c r="F115" s="5"/>
    </row>
    <row r="116" spans="1:6" x14ac:dyDescent="0.25">
      <c r="A116" s="1" t="str">
        <f>"90-003771"</f>
        <v>90-003771</v>
      </c>
      <c r="B116" s="2" t="s">
        <v>102</v>
      </c>
      <c r="C116" s="1" t="s">
        <v>4</v>
      </c>
      <c r="D116" s="40">
        <v>1</v>
      </c>
      <c r="E116" s="5"/>
      <c r="F116" s="5"/>
    </row>
    <row r="117" spans="1:6" x14ac:dyDescent="0.25">
      <c r="A117" s="1" t="str">
        <f>"90-003693"</f>
        <v>90-003693</v>
      </c>
      <c r="B117" s="2" t="s">
        <v>94</v>
      </c>
      <c r="C117" s="1" t="s">
        <v>4</v>
      </c>
      <c r="D117" s="40">
        <v>1</v>
      </c>
      <c r="E117" s="5"/>
      <c r="F117" s="5"/>
    </row>
    <row r="118" spans="1:6" x14ac:dyDescent="0.25">
      <c r="A118" s="1" t="str">
        <f>"90-003637"</f>
        <v>90-003637</v>
      </c>
      <c r="B118" s="2" t="s">
        <v>104</v>
      </c>
      <c r="C118" s="1" t="s">
        <v>4</v>
      </c>
      <c r="D118" s="40">
        <v>1</v>
      </c>
      <c r="E118" s="5"/>
      <c r="F118" s="5"/>
    </row>
    <row r="119" spans="1:6" x14ac:dyDescent="0.25">
      <c r="A119" s="1" t="str">
        <f>"2955491"</f>
        <v>2955491</v>
      </c>
      <c r="B119" s="2" t="s">
        <v>105</v>
      </c>
      <c r="C119" s="1" t="s">
        <v>4</v>
      </c>
      <c r="D119" s="40">
        <v>1</v>
      </c>
      <c r="E119" s="5"/>
      <c r="F119" s="5"/>
    </row>
    <row r="120" spans="1:6" x14ac:dyDescent="0.25">
      <c r="A120" s="1" t="str">
        <f>"90-021272"</f>
        <v>90-021272</v>
      </c>
      <c r="B120" s="2" t="s">
        <v>106</v>
      </c>
      <c r="C120" s="1" t="s">
        <v>4</v>
      </c>
      <c r="D120" s="40">
        <v>1</v>
      </c>
      <c r="E120" s="5"/>
      <c r="F120" s="5"/>
    </row>
    <row r="121" spans="1:6" x14ac:dyDescent="0.25">
      <c r="A121" s="1" t="str">
        <f>"90-009084"</f>
        <v>90-009084</v>
      </c>
      <c r="B121" s="2" t="s">
        <v>107</v>
      </c>
      <c r="C121" s="1" t="s">
        <v>4</v>
      </c>
      <c r="D121" s="40">
        <v>1</v>
      </c>
      <c r="E121" s="5"/>
      <c r="F121" s="5"/>
    </row>
    <row r="122" spans="1:6" x14ac:dyDescent="0.25">
      <c r="A122" s="1" t="str">
        <f>"90-009085"</f>
        <v>90-009085</v>
      </c>
      <c r="B122" s="2" t="s">
        <v>108</v>
      </c>
      <c r="C122" s="1" t="s">
        <v>4</v>
      </c>
      <c r="D122" s="40">
        <v>1</v>
      </c>
      <c r="E122" s="5"/>
      <c r="F122" s="5"/>
    </row>
    <row r="123" spans="1:6" x14ac:dyDescent="0.25">
      <c r="A123" s="1" t="str">
        <f>"90-016729"</f>
        <v>90-016729</v>
      </c>
      <c r="B123" s="2" t="s">
        <v>109</v>
      </c>
      <c r="C123" s="1" t="s">
        <v>4</v>
      </c>
      <c r="D123" s="40">
        <v>1</v>
      </c>
      <c r="E123" s="5"/>
      <c r="F123" s="5"/>
    </row>
    <row r="124" spans="1:6" x14ac:dyDescent="0.25">
      <c r="A124" s="1" t="str">
        <f>"90-002447"</f>
        <v>90-002447</v>
      </c>
      <c r="B124" s="2" t="s">
        <v>109</v>
      </c>
      <c r="C124" s="1" t="s">
        <v>4</v>
      </c>
      <c r="D124" s="40">
        <v>1</v>
      </c>
      <c r="E124" s="5"/>
      <c r="F124" s="5"/>
    </row>
    <row r="125" spans="1:6" x14ac:dyDescent="0.25">
      <c r="A125" s="1" t="str">
        <f>"90-001703"</f>
        <v>90-001703</v>
      </c>
      <c r="B125" s="2" t="s">
        <v>110</v>
      </c>
      <c r="C125" s="1" t="s">
        <v>4</v>
      </c>
      <c r="D125" s="40">
        <v>1</v>
      </c>
      <c r="E125" s="5"/>
      <c r="F125" s="5"/>
    </row>
    <row r="126" spans="1:6" x14ac:dyDescent="0.25">
      <c r="A126" s="1" t="str">
        <f>"90-001684"</f>
        <v>90-001684</v>
      </c>
      <c r="B126" s="2" t="s">
        <v>111</v>
      </c>
      <c r="C126" s="1" t="s">
        <v>4</v>
      </c>
      <c r="D126" s="40">
        <v>1</v>
      </c>
      <c r="E126" s="5"/>
      <c r="F126" s="5"/>
    </row>
    <row r="127" spans="1:6" x14ac:dyDescent="0.25">
      <c r="A127" s="1" t="str">
        <f>"90-001691"</f>
        <v>90-001691</v>
      </c>
      <c r="B127" s="2" t="s">
        <v>112</v>
      </c>
      <c r="C127" s="1" t="s">
        <v>4</v>
      </c>
      <c r="D127" s="40">
        <v>1</v>
      </c>
      <c r="E127" s="5"/>
      <c r="F127" s="5"/>
    </row>
    <row r="128" spans="1:6" x14ac:dyDescent="0.25">
      <c r="A128" s="1" t="str">
        <f>"90-002442"</f>
        <v>90-002442</v>
      </c>
      <c r="B128" s="2" t="s">
        <v>113</v>
      </c>
      <c r="C128" s="1" t="s">
        <v>4</v>
      </c>
      <c r="D128" s="40">
        <v>1</v>
      </c>
      <c r="E128" s="5"/>
      <c r="F128" s="5"/>
    </row>
    <row r="129" spans="1:6" x14ac:dyDescent="0.25">
      <c r="A129" s="1" t="str">
        <f>"90-002443"</f>
        <v>90-002443</v>
      </c>
      <c r="B129" s="2" t="s">
        <v>113</v>
      </c>
      <c r="C129" s="1" t="s">
        <v>4</v>
      </c>
      <c r="D129" s="40">
        <v>1</v>
      </c>
      <c r="E129" s="5"/>
      <c r="F129" s="5"/>
    </row>
    <row r="130" spans="1:6" x14ac:dyDescent="0.25">
      <c r="A130" s="1" t="str">
        <f>"03-000043"</f>
        <v>03-000043</v>
      </c>
      <c r="B130" s="2" t="s">
        <v>114</v>
      </c>
      <c r="C130" s="1" t="s">
        <v>4</v>
      </c>
      <c r="D130" s="40">
        <v>1</v>
      </c>
      <c r="E130" s="5"/>
      <c r="F130" s="5"/>
    </row>
    <row r="131" spans="1:6" x14ac:dyDescent="0.25">
      <c r="A131" s="1" t="str">
        <f>"90-009083"</f>
        <v>90-009083</v>
      </c>
      <c r="B131" s="2" t="s">
        <v>107</v>
      </c>
      <c r="C131" s="1" t="s">
        <v>4</v>
      </c>
      <c r="D131" s="40">
        <v>1</v>
      </c>
      <c r="E131" s="5"/>
      <c r="F131" s="5"/>
    </row>
    <row r="132" spans="1:6" x14ac:dyDescent="0.25">
      <c r="A132" s="1" t="str">
        <f>"90-009086"</f>
        <v>90-009086</v>
      </c>
      <c r="B132" s="2" t="s">
        <v>108</v>
      </c>
      <c r="C132" s="1" t="s">
        <v>4</v>
      </c>
      <c r="D132" s="40">
        <v>1</v>
      </c>
      <c r="E132" s="5"/>
      <c r="F132" s="5"/>
    </row>
    <row r="133" spans="1:6" x14ac:dyDescent="0.25">
      <c r="A133" s="1" t="str">
        <f>"90-008800"</f>
        <v>90-008800</v>
      </c>
      <c r="B133" s="2" t="s">
        <v>99</v>
      </c>
      <c r="C133" s="1" t="s">
        <v>4</v>
      </c>
      <c r="D133" s="40">
        <v>1</v>
      </c>
      <c r="E133" s="5"/>
      <c r="F133" s="5"/>
    </row>
    <row r="134" spans="1:6" x14ac:dyDescent="0.25">
      <c r="A134" s="1" t="str">
        <f>"90-006869"</f>
        <v>90-006869</v>
      </c>
      <c r="B134" s="2" t="s">
        <v>115</v>
      </c>
      <c r="C134" s="1" t="s">
        <v>4</v>
      </c>
      <c r="D134" s="40">
        <v>1</v>
      </c>
      <c r="E134" s="5"/>
      <c r="F134" s="5"/>
    </row>
    <row r="135" spans="1:6" x14ac:dyDescent="0.25">
      <c r="A135" s="1" t="str">
        <f>"90-009106"</f>
        <v>90-009106</v>
      </c>
      <c r="B135" s="2" t="s">
        <v>113</v>
      </c>
      <c r="C135" s="1" t="s">
        <v>4</v>
      </c>
      <c r="D135" s="40">
        <v>1</v>
      </c>
      <c r="E135" s="5"/>
      <c r="F135" s="5"/>
    </row>
    <row r="136" spans="1:6" x14ac:dyDescent="0.25">
      <c r="A136" s="1" t="str">
        <f>"03-002058"</f>
        <v>03-002058</v>
      </c>
      <c r="B136" s="2" t="s">
        <v>116</v>
      </c>
      <c r="C136" s="1" t="s">
        <v>4</v>
      </c>
      <c r="D136" s="40">
        <v>1</v>
      </c>
      <c r="E136" s="5"/>
      <c r="F136" s="5"/>
    </row>
    <row r="137" spans="1:6" x14ac:dyDescent="0.25">
      <c r="A137" s="1" t="str">
        <f>"03-002059"</f>
        <v>03-002059</v>
      </c>
      <c r="B137" s="2" t="s">
        <v>116</v>
      </c>
      <c r="C137" s="1" t="s">
        <v>4</v>
      </c>
      <c r="D137" s="40">
        <v>1</v>
      </c>
      <c r="E137" s="5"/>
      <c r="F137" s="5"/>
    </row>
    <row r="138" spans="1:6" x14ac:dyDescent="0.25">
      <c r="A138" s="1" t="str">
        <f>"90-014812"</f>
        <v>90-014812</v>
      </c>
      <c r="B138" s="2" t="s">
        <v>117</v>
      </c>
      <c r="C138" s="1" t="s">
        <v>65</v>
      </c>
      <c r="D138" s="40">
        <v>1</v>
      </c>
      <c r="E138" s="5"/>
      <c r="F138" s="5"/>
    </row>
    <row r="139" spans="1:6" x14ac:dyDescent="0.25">
      <c r="A139" s="1" t="str">
        <f>"90-005842"</f>
        <v>90-005842</v>
      </c>
      <c r="B139" s="2" t="s">
        <v>106</v>
      </c>
      <c r="C139" s="1" t="s">
        <v>4</v>
      </c>
      <c r="D139" s="40">
        <v>1</v>
      </c>
      <c r="E139" s="5"/>
      <c r="F139" s="5"/>
    </row>
    <row r="140" spans="1:6" x14ac:dyDescent="0.25">
      <c r="A140" s="1" t="str">
        <f>"90-002593"</f>
        <v>90-002593</v>
      </c>
      <c r="B140" s="2" t="s">
        <v>113</v>
      </c>
      <c r="C140" s="1" t="s">
        <v>4</v>
      </c>
      <c r="D140" s="40">
        <v>1</v>
      </c>
      <c r="E140" s="5"/>
      <c r="F140" s="5"/>
    </row>
    <row r="141" spans="1:6" x14ac:dyDescent="0.25">
      <c r="A141" s="1" t="str">
        <f>"90-002401"</f>
        <v>90-002401</v>
      </c>
      <c r="B141" s="2" t="s">
        <v>118</v>
      </c>
      <c r="C141" s="1" t="s">
        <v>4</v>
      </c>
      <c r="D141" s="40">
        <v>1</v>
      </c>
      <c r="E141" s="5"/>
      <c r="F141" s="5"/>
    </row>
    <row r="142" spans="1:6" x14ac:dyDescent="0.25">
      <c r="A142" s="1" t="str">
        <f>"90-015226"</f>
        <v>90-015226</v>
      </c>
      <c r="B142" s="2" t="s">
        <v>119</v>
      </c>
      <c r="C142" s="1" t="s">
        <v>4</v>
      </c>
      <c r="D142" s="40">
        <v>1</v>
      </c>
      <c r="E142" s="5"/>
      <c r="F142" s="5"/>
    </row>
    <row r="143" spans="1:6" x14ac:dyDescent="0.25">
      <c r="A143" s="1" t="str">
        <f>"90-003334"</f>
        <v>90-003334</v>
      </c>
      <c r="B143" s="2" t="s">
        <v>79</v>
      </c>
      <c r="C143" s="1" t="s">
        <v>4</v>
      </c>
      <c r="D143" s="40">
        <v>1</v>
      </c>
      <c r="E143" s="5"/>
      <c r="F143" s="5"/>
    </row>
    <row r="144" spans="1:6" x14ac:dyDescent="0.25">
      <c r="A144" s="13" t="s">
        <v>124</v>
      </c>
      <c r="B144" s="14" t="s">
        <v>125</v>
      </c>
      <c r="C144" s="15" t="s">
        <v>4</v>
      </c>
      <c r="D144" s="7">
        <v>500</v>
      </c>
      <c r="E144" s="5"/>
      <c r="F144" s="5"/>
    </row>
    <row r="145" spans="1:6" x14ac:dyDescent="0.25">
      <c r="A145" s="13" t="s">
        <v>126</v>
      </c>
      <c r="B145" s="14" t="s">
        <v>127</v>
      </c>
      <c r="C145" s="15" t="s">
        <v>4</v>
      </c>
      <c r="D145" s="7">
        <v>4</v>
      </c>
      <c r="E145" s="5"/>
      <c r="F145" s="5"/>
    </row>
    <row r="146" spans="1:6" x14ac:dyDescent="0.25">
      <c r="A146" s="16" t="s">
        <v>128</v>
      </c>
      <c r="B146" s="17" t="s">
        <v>129</v>
      </c>
      <c r="C146" s="18" t="s">
        <v>4</v>
      </c>
      <c r="D146" s="43">
        <v>8</v>
      </c>
      <c r="E146" s="5"/>
      <c r="F146" s="5"/>
    </row>
    <row r="147" spans="1:6" x14ac:dyDescent="0.25">
      <c r="A147" s="44" t="s">
        <v>130</v>
      </c>
      <c r="B147" s="45" t="s">
        <v>129</v>
      </c>
      <c r="C147" s="44" t="s">
        <v>4</v>
      </c>
      <c r="D147" s="44">
        <v>8</v>
      </c>
      <c r="E147" s="5"/>
      <c r="F147" s="5"/>
    </row>
    <row r="148" spans="1:6" ht="30" x14ac:dyDescent="0.25">
      <c r="A148" s="44">
        <v>56</v>
      </c>
      <c r="B148" s="45" t="s">
        <v>131</v>
      </c>
      <c r="C148" s="44" t="s">
        <v>4</v>
      </c>
      <c r="D148" s="44">
        <v>1</v>
      </c>
      <c r="E148" s="5"/>
      <c r="F148" s="5"/>
    </row>
    <row r="149" spans="1:6" ht="45" x14ac:dyDescent="0.25">
      <c r="A149" s="13">
        <v>57</v>
      </c>
      <c r="B149" s="14" t="s">
        <v>132</v>
      </c>
      <c r="C149" s="15" t="s">
        <v>4</v>
      </c>
      <c r="D149" s="7">
        <v>1</v>
      </c>
      <c r="E149" s="5"/>
      <c r="F149" s="5"/>
    </row>
    <row r="150" spans="1:6" ht="45" x14ac:dyDescent="0.25">
      <c r="A150" s="13">
        <v>58</v>
      </c>
      <c r="B150" s="14" t="s">
        <v>133</v>
      </c>
      <c r="C150" s="15" t="s">
        <v>4</v>
      </c>
      <c r="D150" s="7">
        <v>1</v>
      </c>
      <c r="E150" s="5"/>
      <c r="F150" s="5"/>
    </row>
    <row r="151" spans="1:6" ht="60" x14ac:dyDescent="0.25">
      <c r="A151" s="13">
        <v>59</v>
      </c>
      <c r="B151" s="14" t="s">
        <v>134</v>
      </c>
      <c r="C151" s="15" t="s">
        <v>4</v>
      </c>
      <c r="D151" s="7">
        <v>1</v>
      </c>
      <c r="E151" s="5"/>
      <c r="F151" s="5"/>
    </row>
    <row r="152" spans="1:6" x14ac:dyDescent="0.25">
      <c r="A152" s="13">
        <v>5115158</v>
      </c>
      <c r="B152" s="14" t="s">
        <v>135</v>
      </c>
      <c r="C152" s="15" t="s">
        <v>4</v>
      </c>
      <c r="D152" s="7">
        <v>20</v>
      </c>
      <c r="E152" s="5"/>
      <c r="F152" s="5"/>
    </row>
    <row r="153" spans="1:6" x14ac:dyDescent="0.25">
      <c r="A153" s="13">
        <v>60</v>
      </c>
      <c r="B153" s="14" t="s">
        <v>136</v>
      </c>
      <c r="C153" s="15" t="s">
        <v>4</v>
      </c>
      <c r="D153" s="7">
        <v>40</v>
      </c>
      <c r="E153" s="5"/>
      <c r="F153" s="5"/>
    </row>
    <row r="154" spans="1:6" x14ac:dyDescent="0.25">
      <c r="A154" s="13">
        <v>61</v>
      </c>
      <c r="B154" s="14" t="s">
        <v>137</v>
      </c>
      <c r="C154" s="15" t="s">
        <v>4</v>
      </c>
      <c r="D154" s="7">
        <v>40</v>
      </c>
      <c r="E154" s="5"/>
      <c r="F154" s="5"/>
    </row>
    <row r="155" spans="1:6" x14ac:dyDescent="0.25">
      <c r="A155" s="13">
        <v>62</v>
      </c>
      <c r="B155" s="14" t="s">
        <v>138</v>
      </c>
      <c r="C155" s="15" t="s">
        <v>4</v>
      </c>
      <c r="D155" s="7">
        <v>80</v>
      </c>
      <c r="E155" s="5"/>
      <c r="F155" s="5"/>
    </row>
    <row r="156" spans="1:6" x14ac:dyDescent="0.25">
      <c r="A156" s="13">
        <v>5115155</v>
      </c>
      <c r="B156" s="14" t="s">
        <v>135</v>
      </c>
      <c r="C156" s="15" t="s">
        <v>4</v>
      </c>
      <c r="D156" s="7">
        <v>50</v>
      </c>
      <c r="E156" s="5"/>
      <c r="F156" s="5"/>
    </row>
    <row r="157" spans="1:6" x14ac:dyDescent="0.25">
      <c r="A157" s="13">
        <v>63</v>
      </c>
      <c r="B157" s="14" t="s">
        <v>139</v>
      </c>
      <c r="C157" s="15" t="s">
        <v>4</v>
      </c>
      <c r="D157" s="7">
        <v>100</v>
      </c>
      <c r="E157" s="5"/>
      <c r="F157" s="5"/>
    </row>
    <row r="158" spans="1:6" x14ac:dyDescent="0.25">
      <c r="A158" s="13">
        <v>64</v>
      </c>
      <c r="B158" s="14" t="s">
        <v>140</v>
      </c>
      <c r="C158" s="15" t="s">
        <v>4</v>
      </c>
      <c r="D158" s="7">
        <v>50</v>
      </c>
      <c r="E158" s="5"/>
      <c r="F158" s="5"/>
    </row>
    <row r="159" spans="1:6" x14ac:dyDescent="0.25">
      <c r="A159" s="13">
        <v>65</v>
      </c>
      <c r="B159" s="14" t="s">
        <v>141</v>
      </c>
      <c r="C159" s="15" t="s">
        <v>4</v>
      </c>
      <c r="D159" s="7">
        <v>200</v>
      </c>
      <c r="E159" s="5"/>
      <c r="F159" s="5"/>
    </row>
    <row r="160" spans="1:6" x14ac:dyDescent="0.25">
      <c r="A160" s="13" t="s">
        <v>142</v>
      </c>
      <c r="B160" s="14" t="s">
        <v>143</v>
      </c>
      <c r="C160" s="15" t="s">
        <v>4</v>
      </c>
      <c r="D160" s="7">
        <v>500</v>
      </c>
      <c r="E160" s="5"/>
      <c r="F160" s="5"/>
    </row>
    <row r="161" spans="1:7" ht="45" x14ac:dyDescent="0.25">
      <c r="A161" s="13" t="s">
        <v>144</v>
      </c>
      <c r="B161" s="14" t="s">
        <v>145</v>
      </c>
      <c r="C161" s="15" t="s">
        <v>4</v>
      </c>
      <c r="D161" s="7">
        <v>1</v>
      </c>
      <c r="E161" s="5"/>
      <c r="F161" s="5"/>
    </row>
    <row r="162" spans="1:7" x14ac:dyDescent="0.25">
      <c r="A162" s="13">
        <v>66</v>
      </c>
      <c r="B162" s="14" t="s">
        <v>146</v>
      </c>
      <c r="C162" s="15" t="s">
        <v>4</v>
      </c>
      <c r="D162" s="7">
        <v>30</v>
      </c>
      <c r="E162" s="5"/>
      <c r="F162" s="5"/>
    </row>
    <row r="163" spans="1:7" x14ac:dyDescent="0.25">
      <c r="A163" s="13">
        <v>67</v>
      </c>
      <c r="B163" s="14" t="s">
        <v>147</v>
      </c>
      <c r="C163" s="15" t="s">
        <v>4</v>
      </c>
      <c r="D163" s="7">
        <v>30</v>
      </c>
      <c r="E163" s="5"/>
      <c r="F163" s="5"/>
    </row>
    <row r="164" spans="1:7" x14ac:dyDescent="0.25">
      <c r="A164" s="13">
        <v>68</v>
      </c>
      <c r="B164" s="14" t="s">
        <v>148</v>
      </c>
      <c r="C164" s="15" t="s">
        <v>4</v>
      </c>
      <c r="D164" s="7">
        <v>30</v>
      </c>
      <c r="E164" s="5"/>
      <c r="F164" s="5"/>
    </row>
    <row r="165" spans="1:7" x14ac:dyDescent="0.25">
      <c r="A165" s="16">
        <v>69</v>
      </c>
      <c r="B165" s="17" t="s">
        <v>149</v>
      </c>
      <c r="C165" s="18" t="s">
        <v>4</v>
      </c>
      <c r="D165" s="43">
        <v>10</v>
      </c>
      <c r="E165" s="5"/>
      <c r="F165" s="5"/>
    </row>
    <row r="166" spans="1:7" x14ac:dyDescent="0.25">
      <c r="A166" s="44">
        <v>70</v>
      </c>
      <c r="B166" s="45" t="s">
        <v>150</v>
      </c>
      <c r="C166" s="44" t="s">
        <v>4</v>
      </c>
      <c r="D166" s="44">
        <v>10</v>
      </c>
      <c r="E166" s="5"/>
      <c r="F166" s="5"/>
    </row>
    <row r="167" spans="1:7" x14ac:dyDescent="0.25">
      <c r="A167" s="44">
        <v>71</v>
      </c>
      <c r="B167" s="45" t="s">
        <v>151</v>
      </c>
      <c r="C167" s="44" t="s">
        <v>4</v>
      </c>
      <c r="D167" s="44">
        <v>10</v>
      </c>
      <c r="E167" s="5"/>
      <c r="F167" s="5"/>
    </row>
    <row r="168" spans="1:7" x14ac:dyDescent="0.25">
      <c r="A168" s="16">
        <v>390478</v>
      </c>
      <c r="B168" s="17" t="s">
        <v>152</v>
      </c>
      <c r="C168" s="18" t="s">
        <v>4</v>
      </c>
      <c r="D168" s="8">
        <v>20</v>
      </c>
      <c r="E168" s="5"/>
      <c r="F168" s="5"/>
    </row>
    <row r="169" spans="1:7" ht="75" x14ac:dyDescent="0.25">
      <c r="A169" s="19" t="s">
        <v>153</v>
      </c>
      <c r="B169" s="20" t="s">
        <v>154</v>
      </c>
      <c r="C169" s="21" t="s">
        <v>4</v>
      </c>
      <c r="D169" s="9">
        <v>1</v>
      </c>
      <c r="E169" s="5"/>
      <c r="F169" s="5"/>
    </row>
    <row r="170" spans="1:7" ht="75" x14ac:dyDescent="0.25">
      <c r="A170" s="22" t="s">
        <v>155</v>
      </c>
      <c r="B170" s="23" t="s">
        <v>156</v>
      </c>
      <c r="C170" s="24" t="s">
        <v>4</v>
      </c>
      <c r="D170" s="4">
        <v>2</v>
      </c>
      <c r="E170" s="5"/>
      <c r="F170" s="5"/>
    </row>
    <row r="171" spans="1:7" x14ac:dyDescent="0.25">
      <c r="A171" s="22" t="s">
        <v>159</v>
      </c>
      <c r="B171" s="23" t="s">
        <v>160</v>
      </c>
      <c r="C171" s="24" t="s">
        <v>4</v>
      </c>
      <c r="D171" s="4">
        <v>1</v>
      </c>
      <c r="E171" s="5"/>
      <c r="F171" s="5"/>
    </row>
    <row r="172" spans="1:7" x14ac:dyDescent="0.25">
      <c r="A172" s="22" t="s">
        <v>161</v>
      </c>
      <c r="B172" s="23" t="s">
        <v>162</v>
      </c>
      <c r="C172" s="24" t="s">
        <v>4</v>
      </c>
      <c r="D172" s="4">
        <v>1</v>
      </c>
      <c r="E172" s="5"/>
      <c r="F172" s="5"/>
    </row>
    <row r="173" spans="1:7" x14ac:dyDescent="0.25">
      <c r="A173" s="29">
        <v>72</v>
      </c>
      <c r="B173" s="6" t="s">
        <v>158</v>
      </c>
      <c r="C173" s="29" t="s">
        <v>4</v>
      </c>
      <c r="D173" s="29">
        <v>100</v>
      </c>
      <c r="E173" s="5"/>
      <c r="F173" s="5"/>
    </row>
    <row r="174" spans="1:7" x14ac:dyDescent="0.25">
      <c r="A174" s="1">
        <v>73</v>
      </c>
      <c r="B174" s="2" t="s">
        <v>122</v>
      </c>
      <c r="C174" s="1" t="s">
        <v>123</v>
      </c>
      <c r="D174" s="39">
        <v>300</v>
      </c>
      <c r="E174" s="5"/>
      <c r="F174" s="5"/>
    </row>
    <row r="175" spans="1:7" ht="40.5" customHeight="1" thickBot="1" x14ac:dyDescent="0.3">
      <c r="A175" s="30"/>
      <c r="B175" s="31" t="s">
        <v>165</v>
      </c>
      <c r="C175" s="31"/>
      <c r="D175" s="41"/>
      <c r="E175" s="32"/>
      <c r="F175" s="38"/>
      <c r="G175" s="37"/>
    </row>
  </sheetData>
  <mergeCells count="2">
    <mergeCell ref="A1:F1"/>
    <mergeCell ref="A2:F2"/>
  </mergeCells>
  <pageMargins left="0.75" right="0.75" top="1" bottom="1" header="0.5" footer="0.5"/>
  <pageSetup paperSize="9" fitToHeight="0" orientation="landscape" r:id="rId1"/>
  <headerFooter>
    <oddHeader>&amp;LTroškovnik za okvirni sporazum:
REZERVNI DIJELOVI ASFALTNE BAZE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downloadnab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Ninoslav Kljuić</dc:creator>
  <cp:lastModifiedBy>Ninoslav Kljuić</cp:lastModifiedBy>
  <cp:lastPrinted>2025-10-08T06:10:33Z</cp:lastPrinted>
  <dcterms:created xsi:type="dcterms:W3CDTF">2025-10-07T12:22:48Z</dcterms:created>
  <dcterms:modified xsi:type="dcterms:W3CDTF">2025-10-08T06:14:09Z</dcterms:modified>
</cp:coreProperties>
</file>